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ENHARIA\Desktop\DOCUMENTOS JÚNIA\CALÇAMENTO SR 140.000\DOCUMENTOS ENVIADO GLORIA\CORREÇÃO SOLICITADA\"/>
    </mc:Choice>
  </mc:AlternateContent>
  <bookViews>
    <workbookView xWindow="0" yWindow="0" windowWidth="28800" windowHeight="11835" activeTab="4"/>
  </bookViews>
  <sheets>
    <sheet name="Planilha Orcamentaria" sheetId="5" r:id="rId1"/>
    <sheet name="MEMORIAL CALCULO" sheetId="8" r:id="rId2"/>
    <sheet name="CRONOGRAMA FISICO-FINANCEIRO" sheetId="9" r:id="rId3"/>
    <sheet name="BDI" sheetId="10" r:id="rId4"/>
    <sheet name="SINAPI" sheetId="11" r:id="rId5"/>
    <sheet name="Modelo Planilha Orcamentaria" sheetId="6" r:id="rId6"/>
  </sheets>
  <definedNames>
    <definedName name="_xlnm.Print_Area" localSheetId="5">'Modelo Planilha Orcamentaria'!$A$1:$H$50</definedName>
    <definedName name="_xlnm.Print_Area" localSheetId="0">'Planilha Orcamentaria'!$A$1:$H$56</definedName>
  </definedNames>
  <calcPr calcId="152511"/>
</workbook>
</file>

<file path=xl/calcChain.xml><?xml version="1.0" encoding="utf-8"?>
<calcChain xmlns="http://schemas.openxmlformats.org/spreadsheetml/2006/main">
  <c r="E30" i="5" l="1"/>
  <c r="E27" i="5"/>
  <c r="E26" i="5"/>
  <c r="E23" i="5"/>
  <c r="E20" i="5"/>
  <c r="E19" i="5"/>
  <c r="E18" i="5"/>
  <c r="E17" i="5"/>
  <c r="E16" i="5"/>
  <c r="E15" i="5"/>
  <c r="E12" i="5"/>
  <c r="E28" i="8"/>
  <c r="E25" i="8"/>
  <c r="E24" i="8"/>
  <c r="E21" i="8"/>
  <c r="E18" i="8"/>
  <c r="E17" i="8"/>
  <c r="E14" i="8"/>
  <c r="B13" i="9" l="1"/>
  <c r="B11" i="9"/>
  <c r="B9" i="9"/>
  <c r="B7" i="9"/>
  <c r="B5" i="9"/>
  <c r="G30" i="5"/>
  <c r="G27" i="5"/>
  <c r="G26" i="5"/>
  <c r="G23" i="5"/>
  <c r="G12" i="5"/>
  <c r="E15" i="8" l="1"/>
  <c r="E16" i="8"/>
  <c r="E13" i="8"/>
  <c r="A6" i="8"/>
  <c r="A5" i="8"/>
  <c r="G14" i="6" l="1"/>
  <c r="B28" i="8"/>
  <c r="B25" i="8"/>
  <c r="B24" i="8"/>
  <c r="B21" i="8"/>
  <c r="B14" i="8"/>
  <c r="B15" i="8"/>
  <c r="B17" i="8"/>
  <c r="B18" i="8"/>
  <c r="B13" i="8"/>
  <c r="B10" i="8"/>
  <c r="H23" i="5" l="1"/>
  <c r="H12" i="5"/>
  <c r="H24" i="5" l="1"/>
  <c r="D10" i="9" s="1"/>
  <c r="H26" i="5"/>
  <c r="H27" i="5"/>
  <c r="G32" i="5"/>
  <c r="H32" i="5" s="1"/>
  <c r="H30" i="5" l="1"/>
  <c r="H31" i="5" s="1"/>
  <c r="D14" i="9" s="1"/>
  <c r="H28" i="5"/>
  <c r="D12" i="9" s="1"/>
  <c r="I10" i="9" l="1"/>
  <c r="I14" i="9"/>
  <c r="H13" i="5"/>
  <c r="H43" i="5" l="1"/>
  <c r="D6" i="9"/>
  <c r="I6" i="9"/>
  <c r="E10" i="9"/>
  <c r="G10" i="9"/>
  <c r="G14" i="9"/>
  <c r="E14" i="9"/>
  <c r="G14" i="5"/>
  <c r="H14" i="5" s="1"/>
  <c r="G21" i="5"/>
  <c r="H21" i="5" s="1"/>
  <c r="D8" i="9" s="1"/>
  <c r="G22" i="5"/>
  <c r="H22" i="5" s="1"/>
  <c r="G24" i="5"/>
  <c r="G25" i="5"/>
  <c r="H25" i="5" s="1"/>
  <c r="G28" i="5"/>
  <c r="G29" i="5"/>
  <c r="H29" i="5" s="1"/>
  <c r="G33" i="5"/>
  <c r="H33" i="5" s="1"/>
  <c r="H34" i="5"/>
  <c r="G35" i="5"/>
  <c r="H35" i="5" s="1"/>
  <c r="G36" i="5"/>
  <c r="H36" i="5" s="1"/>
  <c r="G37" i="5"/>
  <c r="H37" i="5" s="1"/>
  <c r="G38" i="5"/>
  <c r="H38" i="5" s="1"/>
  <c r="G39" i="5"/>
  <c r="H39" i="5" s="1"/>
  <c r="G40" i="5"/>
  <c r="H40" i="5" s="1"/>
  <c r="G41" i="5"/>
  <c r="H41" i="5" s="1"/>
  <c r="G42" i="5"/>
  <c r="H42" i="5" s="1"/>
  <c r="G13" i="5"/>
  <c r="G19" i="6"/>
  <c r="H19" i="6" s="1"/>
  <c r="G24" i="6"/>
  <c r="H24" i="6" s="1"/>
  <c r="G25" i="6"/>
  <c r="H25" i="6" s="1"/>
  <c r="G26" i="6"/>
  <c r="H26" i="6" s="1"/>
  <c r="G27" i="6"/>
  <c r="H27" i="6" s="1"/>
  <c r="G28" i="6"/>
  <c r="H28" i="6" s="1"/>
  <c r="G29" i="6"/>
  <c r="H29" i="6" s="1"/>
  <c r="G30" i="6"/>
  <c r="H30" i="6" s="1"/>
  <c r="G31" i="6"/>
  <c r="H31" i="6" s="1"/>
  <c r="G32" i="6"/>
  <c r="H32" i="6" s="1"/>
  <c r="G20" i="6"/>
  <c r="H20" i="6" s="1"/>
  <c r="G21" i="6"/>
  <c r="H21" i="6" s="1"/>
  <c r="G22" i="6"/>
  <c r="H22" i="6" s="1"/>
  <c r="G23" i="6"/>
  <c r="H23" i="6" s="1"/>
  <c r="G15" i="6"/>
  <c r="H15" i="6" s="1"/>
  <c r="G16" i="6"/>
  <c r="H16" i="6" s="1"/>
  <c r="G17" i="6"/>
  <c r="H17" i="6" s="1"/>
  <c r="G18" i="6"/>
  <c r="H18" i="6" s="1"/>
  <c r="H14" i="6"/>
  <c r="G33" i="6"/>
  <c r="H33" i="6" s="1"/>
  <c r="G34" i="6"/>
  <c r="H34" i="6"/>
  <c r="G35" i="6"/>
  <c r="H35" i="6" s="1"/>
  <c r="G36" i="6"/>
  <c r="H36" i="6" s="1"/>
  <c r="G37" i="6"/>
  <c r="H37" i="6" s="1"/>
  <c r="G38" i="6"/>
  <c r="H38" i="6" s="1"/>
  <c r="G39" i="6"/>
  <c r="H39" i="6" s="1"/>
  <c r="G40" i="6"/>
  <c r="H40" i="6" s="1"/>
  <c r="G41" i="6"/>
  <c r="H41" i="6" s="1"/>
  <c r="G6" i="9" l="1"/>
  <c r="E6" i="9"/>
  <c r="H42" i="6"/>
  <c r="D16" i="9" l="1"/>
  <c r="E2" i="9" s="1"/>
  <c r="I12" i="9"/>
  <c r="I16" i="9" s="1"/>
  <c r="G12" i="9"/>
  <c r="E12" i="9"/>
  <c r="I15" i="9" l="1"/>
  <c r="G16" i="9"/>
  <c r="G15" i="9" s="1"/>
  <c r="E16" i="9"/>
  <c r="E15" i="9" s="1"/>
  <c r="D5" i="9"/>
  <c r="D7" i="9"/>
  <c r="D13" i="9"/>
  <c r="D9" i="9"/>
  <c r="D11" i="9"/>
  <c r="D15" i="9" l="1"/>
</calcChain>
</file>

<file path=xl/sharedStrings.xml><?xml version="1.0" encoding="utf-8"?>
<sst xmlns="http://schemas.openxmlformats.org/spreadsheetml/2006/main" count="251" uniqueCount="164">
  <si>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</si>
  <si>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</si>
  <si>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</si>
  <si>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</si>
  <si>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</si>
  <si>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</si>
  <si>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</si>
  <si>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</si>
  <si>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</si>
  <si>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LDI</t>
  </si>
  <si>
    <t>PREÇO TOTAL</t>
  </si>
  <si>
    <t>CREA</t>
  </si>
  <si>
    <t xml:space="preserve">FORMA DE EXECUÇÃO: </t>
  </si>
  <si>
    <t>Carimbo e assinatura do engenheiro responsável técnico pela elaboração da planilha</t>
  </si>
  <si>
    <t>Carimbo e assinatura do prefeito</t>
  </si>
  <si>
    <t>PREÇO UNITÁRIO S/ LDI</t>
  </si>
  <si>
    <t>PREÇO UNITÁRIO C/ LDI</t>
  </si>
  <si>
    <r>
      <t xml:space="preserve">LOCAL: </t>
    </r>
    <r>
      <rPr>
        <b/>
        <sz val="10"/>
        <color indexed="10"/>
        <rFont val="Arial"/>
        <family val="2"/>
      </rPr>
      <t>Rua X, Bairro Y</t>
    </r>
  </si>
  <si>
    <r>
      <t xml:space="preserve">REGIÃO/MÊS DE REFERÊNCIA: </t>
    </r>
    <r>
      <rPr>
        <b/>
        <sz val="10"/>
        <color indexed="10"/>
        <rFont val="Arial"/>
        <family val="2"/>
      </rPr>
      <t>Região Central - Junho/09</t>
    </r>
  </si>
  <si>
    <r>
      <t xml:space="preserve">PRAZO DE EXECUÇÃO: </t>
    </r>
    <r>
      <rPr>
        <b/>
        <sz val="10"/>
        <color indexed="10"/>
        <rFont val="Arial"/>
        <family val="2"/>
      </rPr>
      <t>XX Meses</t>
    </r>
  </si>
  <si>
    <r>
      <t xml:space="preserve">(  </t>
    </r>
    <r>
      <rPr>
        <b/>
        <sz val="10"/>
        <color indexed="10"/>
        <rFont val="Arial"/>
        <family val="2"/>
      </rPr>
      <t xml:space="preserve">x </t>
    </r>
    <r>
      <rPr>
        <b/>
        <sz val="10"/>
        <rFont val="Arial"/>
        <family val="2"/>
      </rPr>
      <t xml:space="preserve"> )</t>
    </r>
  </si>
  <si>
    <r>
      <t xml:space="preserve">FOLHA Nº: </t>
    </r>
    <r>
      <rPr>
        <b/>
        <sz val="10"/>
        <color indexed="10"/>
        <rFont val="Arial"/>
        <family val="2"/>
      </rPr>
      <t>01/01</t>
    </r>
  </si>
  <si>
    <r>
      <t xml:space="preserve">DATA: </t>
    </r>
    <r>
      <rPr>
        <b/>
        <sz val="10"/>
        <color indexed="10"/>
        <rFont val="Arial"/>
        <family val="2"/>
      </rPr>
      <t>dd/mm/aa</t>
    </r>
  </si>
  <si>
    <t>IIO-BAR-046</t>
  </si>
  <si>
    <t>BARRACÃO DE OBRA</t>
  </si>
  <si>
    <t>M2</t>
  </si>
  <si>
    <t>1.1</t>
  </si>
  <si>
    <t>IIO-001</t>
  </si>
  <si>
    <t>INSTALAÇÕES INICIAIS DA OBRA</t>
  </si>
  <si>
    <t>1.2</t>
  </si>
  <si>
    <t>IIO-PLA-005</t>
  </si>
  <si>
    <t>FORNECIMENTO E COLOCAÇÃO DE PLACA DE OBRA EM CHAPA GALVANIZADA (3,00 X 1,50 M) - GOVERNO DO ESTADO</t>
  </si>
  <si>
    <t>UN</t>
  </si>
  <si>
    <t>OBR-001</t>
  </si>
  <si>
    <t>OBRAS VIÁRIAS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</si>
  <si>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</si>
  <si>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</si>
  <si>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</si>
  <si>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</si>
  <si>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</si>
  <si>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</si>
  <si>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</si>
  <si>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</si>
  <si>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</si>
  <si>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OBR-VIA-130</t>
  </si>
  <si>
    <t>REGULARIZAÇÃO DO SUBLEITO COM PROCTOR INTERMEDIÁRIO</t>
  </si>
  <si>
    <r>
      <t xml:space="preserve">OBRA: </t>
    </r>
    <r>
      <rPr>
        <b/>
        <sz val="10"/>
        <color indexed="10"/>
        <rFont val="Arial"/>
        <family val="2"/>
      </rPr>
      <t>Pavimentação asfáltica em C.B.U.Q</t>
    </r>
  </si>
  <si>
    <t>OBR-VIA-145</t>
  </si>
  <si>
    <t>M3</t>
  </si>
  <si>
    <t>TRANSPORTE DE MATERIAL DE JAZIDA PARA CONSERVAÇÃO DMT DE 0 A 10 KM</t>
  </si>
  <si>
    <t>OBR-VIA-315</t>
  </si>
  <si>
    <t>M3XKM</t>
  </si>
  <si>
    <t>OBR-VIA-345</t>
  </si>
  <si>
    <t>TRANSPORTE DE AGREGADO DMT DE 0 A 10 KM</t>
  </si>
  <si>
    <t>OBR-VIA-435</t>
  </si>
  <si>
    <t>TXKM</t>
  </si>
  <si>
    <t>OBR-VIA-165</t>
  </si>
  <si>
    <t>OBR-VIA-160</t>
  </si>
  <si>
    <t>EXECUÇÃO DE IMPRIMAÇÃO COM MATERIAL BETUMINOSO, INCLUINDO FORNECIMENTO E TRANSPORTE DO MATERIAL BETUMINOSO DENTRO DO CANTEIRO DE OBRAS</t>
  </si>
  <si>
    <t>EXECUÇÃO DE PINTURA DE LIGAÇÃO COM MATERIAL BETUMINOSO, INCLUINDO FORNECIMENTO E TRANSPORTE DO MATERIAL BETUMINOSO DENTRO DO CANTEIRO DE OBRAS</t>
  </si>
  <si>
    <t>OBR-VIA-180</t>
  </si>
  <si>
    <t>EXECUÇÃO DE CONCRETO BETUMINOSO USINADO A QUENTE (CBUQ) COM MATERIAL BETUMINOSO, INCLUINDO FORNECIMENTO DOS AGREGADOS E TRANSPORTE DO MATERIAL BETUMINOSO DENTRO DO CANTEIRO DE OBRAS</t>
  </si>
  <si>
    <t>OBR-VIA-375</t>
  </si>
  <si>
    <t>TRANSPORTE DE PMF/CBUQ PARA CONSERVAÇÃO DMT 0 A 10 KM</t>
  </si>
  <si>
    <t>DRE-001</t>
  </si>
  <si>
    <t xml:space="preserve">DRENAGEM  </t>
  </si>
  <si>
    <t>3.1</t>
  </si>
  <si>
    <t>SARJETA TIPO 1 - 50 X 5 CM, I = 3 %, PADRÃO DEOP-MG</t>
  </si>
  <si>
    <t>DRE-SAR-005</t>
  </si>
  <si>
    <t>M</t>
  </si>
  <si>
    <t>URB-MFC-005</t>
  </si>
  <si>
    <t>URB-001</t>
  </si>
  <si>
    <t>4.1</t>
  </si>
  <si>
    <t xml:space="preserve">URBANIZAÇÃO E OBRAS COMPLEMENTARES                          </t>
  </si>
  <si>
    <t>MEIO-FIO DE CONCRETO PRÉ-MOLDADO TIPO A - (12 X 16,7 X 35) CM</t>
  </si>
  <si>
    <t>TOTAL GERAL DA OBRA</t>
  </si>
  <si>
    <r>
      <t xml:space="preserve">PREFEITURA: </t>
    </r>
    <r>
      <rPr>
        <b/>
        <sz val="10"/>
        <color indexed="10"/>
        <rFont val="Arial"/>
        <family val="2"/>
      </rPr>
      <t>Nome da Prefeitura</t>
    </r>
    <r>
      <rPr>
        <b/>
        <sz val="10"/>
        <rFont val="Arial"/>
        <family val="2"/>
      </rPr>
      <t xml:space="preserve"> </t>
    </r>
  </si>
  <si>
    <t>TRANSPORTE DE MATERIAL DE QUALQUER NATUREZA DMT ACIMA DE 40 KM (DMT = 350 KM)</t>
  </si>
  <si>
    <t xml:space="preserve">EXECUÇÃO DE BASE DE SOLO ESTABILIZADO GRANULOMETRICAMENTE SEM MISTURA COM PROCTOR INTERMEDIÁRIO, INCLUINDO ESCAVAÇÃO, CARGA, DESCARGA, ESPALHAMENTO E COMPACTAÇÃO DO MATERIAL; EXCLUSIVE AQUISIÇÃO DO MATERIAL (E = 15 CM) </t>
  </si>
  <si>
    <t>Os valores dos quantitativos da planilha são meramente ilustrativos</t>
  </si>
  <si>
    <t>Carimbo e assinatura do representante legal</t>
  </si>
  <si>
    <t xml:space="preserve">PREFEITURA: PREFEITURA MUNICIPAL DE SÃO JOÃO DA LAGOA </t>
  </si>
  <si>
    <t>FOLHA Nº: 01/01</t>
  </si>
  <si>
    <t xml:space="preserve">PRAZO DE EXECUÇÃO: 180 DIAS </t>
  </si>
  <si>
    <t xml:space="preserve">TERRAPLENAGEM E BASE </t>
  </si>
  <si>
    <t xml:space="preserve">SERVIÇOS PRELIMINARES </t>
  </si>
  <si>
    <t xml:space="preserve">PAVIMENTAÇÃO </t>
  </si>
  <si>
    <t xml:space="preserve">DRENAGEM </t>
  </si>
  <si>
    <t xml:space="preserve">SERVIÇOS COMPLEMENTARES </t>
  </si>
  <si>
    <t>1.01</t>
  </si>
  <si>
    <t>1.00</t>
  </si>
  <si>
    <t>2.00</t>
  </si>
  <si>
    <t>2.01</t>
  </si>
  <si>
    <t>2.02</t>
  </si>
  <si>
    <t>2.03</t>
  </si>
  <si>
    <t>2.04</t>
  </si>
  <si>
    <t>2.05</t>
  </si>
  <si>
    <t>3.00</t>
  </si>
  <si>
    <t>3.01</t>
  </si>
  <si>
    <t>4.00</t>
  </si>
  <si>
    <t>4.01</t>
  </si>
  <si>
    <t>5.00</t>
  </si>
  <si>
    <t>5.01</t>
  </si>
  <si>
    <t>Unid.</t>
  </si>
  <si>
    <t>OBR-VIA-015</t>
  </si>
  <si>
    <t>OBR-VIA-125</t>
  </si>
  <si>
    <t>OBR-VIA-215</t>
  </si>
  <si>
    <t>DRE-SAR-025</t>
  </si>
  <si>
    <t>m</t>
  </si>
  <si>
    <t>m3xkm</t>
  </si>
  <si>
    <t>m2</t>
  </si>
  <si>
    <t>m3</t>
  </si>
  <si>
    <t>(  X  )</t>
  </si>
  <si>
    <t>4.02</t>
  </si>
  <si>
    <t xml:space="preserve">MEMÓRIA DE CÁLCULO DE QUANTITATIVOS </t>
  </si>
  <si>
    <t>FÓRMULAS</t>
  </si>
  <si>
    <t>Uma placa de obra padrão do estado, dimensões 3,00 x 1,50m</t>
  </si>
  <si>
    <t>Crea</t>
  </si>
  <si>
    <t>CRONOGRAMA FÍSICO-FINANCEIRO</t>
  </si>
  <si>
    <t xml:space="preserve">PREFEITURA MUNICIPAL DE SÃO JOÃO DA LAGOA </t>
  </si>
  <si>
    <t>ETAPAS/DESCRIÇÃO</t>
  </si>
  <si>
    <t>FÍSICO/ FINANCEIRO</t>
  </si>
  <si>
    <t>TOTAL  ETAPAS</t>
  </si>
  <si>
    <t>MÊS 1</t>
  </si>
  <si>
    <t>MÊS 3</t>
  </si>
  <si>
    <t>Físico %</t>
  </si>
  <si>
    <t>Financeiro</t>
  </si>
  <si>
    <t>TOTAL</t>
  </si>
  <si>
    <t>Observações:</t>
  </si>
  <si>
    <t>CREA ou CAU</t>
  </si>
  <si>
    <t xml:space="preserve">PRAZO DA OBRA: 3 MESES </t>
  </si>
  <si>
    <t>MÊS 2</t>
  </si>
  <si>
    <t>FORNECIMENTO E COLOCAÇÃO DE PLACA DE OBRA EM CHAPA GALVANIZADA (3,00 X 1,5 0 M) - EM CHAPA GALVANIZADA 0,26 AFIXADAS COM REBITES 540 E PARAFUSOS 3/8, EM ESTRUTURA METÁLICA VIGA U 2" ENRIJECIDA COM METALON 20 X 20, SUPORTE EM EUCALIPTO AUTOCLAVADO PINTADAS</t>
  </si>
  <si>
    <t>ESCAVAÇÃO E CARGA COM TRATOR E CARREGADEIRA (MATERIAL DE 1ª CATEGORIA)</t>
  </si>
  <si>
    <t>REGULARIZAÇÃO DO SUB-LEITO (PROCTOR NORMAL)</t>
  </si>
  <si>
    <t>TRANSPORTE DE MATERIAL DE JAZIDA PARA CONSERVAÇÃO. DISTÂNCIA MÉDIA DE TRANSPORTE &lt;= 10,00 KM</t>
  </si>
  <si>
    <t>EXECUÇÃO DE CALÇAMENTO EM BLOQUETE - E = 8 CM - FCK = 35 MPA, INCLUINDO FORNECIMENTO E TRANSPORTE DE TODOS OS MATERIAIS, COLCHÃO DE ASSENTAMENTO E = 6 CM</t>
  </si>
  <si>
    <t>MEIO-FIO COM SARJETA, EXECUTADO C/EXTRUSORA (SARJETA 30X8CM MEIO-FIO 15X10CM X H=23CM), INCLUI ESCAVAÇÃO E ACERTO FAIXA 0,45M</t>
  </si>
  <si>
    <t>GUIA DE MEIO-FIO, EM CONCRETO COM FCK 20MPA, PRÉ-MOLDADA, MFC-01 PADRÃO DER-MG, DIMENSÕES (12X16,7X35)CM, EXCLUSIVE SARJETA, INCLUSIVE ESCAVAÇÃO, APILOAMENTO E TRANSPORTE COM RETIRADA DO MATERIAL ESCAVADO (EM CAÇAMBA)</t>
  </si>
  <si>
    <t>EXECUÇÃO DE SARJETA DE CONCRETO USINADO, MOLDADA IN LOCO EM TRECHO RETO, 30 CM BASE X 10 CM ALTURA.</t>
  </si>
  <si>
    <t xml:space="preserve">A CARGO DA PREFEITURA </t>
  </si>
  <si>
    <t>OBRA: CALÇAMENTO EM BLOQUETES</t>
  </si>
  <si>
    <t>BASE DE SOLO SEM MISTURA, COMPACTADA NA ENERGIA DO PROCTOR INTERMEDIÁRIO (EXECUÇÃO,INCLUINDO ESCAVAÇÃO,CARGA, DESCARGA, ESPALHAMENTO, UMIDECIMENTO E COMPACTAÇÃO DO MATERIAL; EXCLUI AQUISIÇÃO E TRANSPORTE DO MATERIAL)</t>
  </si>
  <si>
    <t>REGIÃO/MÊS DE REFERÊNCIA: SETOP NORTE- JULHO DE 2021; SINAPI - JULHO DE 2021 C/ DESONERAÇÃO</t>
  </si>
  <si>
    <t>DATA: 15/09/2021</t>
  </si>
  <si>
    <t>DATA: SETEMBRO- 2021</t>
  </si>
  <si>
    <t>2.06</t>
  </si>
  <si>
    <t xml:space="preserve">AQUISIÇÃO DO MATERIAL DE BASE </t>
  </si>
  <si>
    <t>TRANSPORTE DE MATERIAL DE QUALQUER NATUREZA EM
CAMINHÃO 2 KM &lt; DMT &lt;= 5 KM (DENTRO DO PERÍMETRO
URBANO)</t>
  </si>
  <si>
    <t>TRA-CAM-015</t>
  </si>
  <si>
    <t>-</t>
  </si>
  <si>
    <t>TABELA DE PREÇOS SINAPI - JULHO DE 2021 - COM DESONERAÇÃO</t>
  </si>
  <si>
    <t xml:space="preserve">VALOR DO CONVÊNIO: </t>
  </si>
  <si>
    <t>Volume de material escavado correspondente a área de intervenção                                                                                      -&gt; (1450,54 m²) , vezes a espessura de escavação  0,20m                                                                           -&gt;1.450,54* 0,2 = 290,11m²</t>
  </si>
  <si>
    <t>Volume de material escavado correspondente a área de intervenção                                                                                     -&gt; (1450,54 m²) , vezes a espessura da base 0,20m                                                                                            -&gt;1.450,54 * 0,2 = 290,11m³</t>
  </si>
  <si>
    <t>Volume de material escavado correspondente a área de intervenção                                                                                             -&gt; (1450,54 m²) , vezes a espessura da base 0,20m                                                                                                    -&gt;1.450,54 x 0,2 = 290,11m³</t>
  </si>
  <si>
    <t xml:space="preserve">Volume de material de jazida (cascalho) 290,11 m³ vezes a distancia de 4km  </t>
  </si>
  <si>
    <t>Comprimento total da sarjeta para a Av Adão Dias e rua Virginia Ferreira dos Santos, e rua Domingo Pereira Miranda: (105*2)+(52*2) = 314,0m</t>
  </si>
  <si>
    <t>Comprimento total da sarjeta para Rua São Miguel: 18,19+13,5+18,23+2,52 = 52,44</t>
  </si>
  <si>
    <t>Área de intervenção, conforme projeto-&gt; (1.450,54m²)                                                       Rua Virgínia Ferreira dos Santos: (52,00*6,60)+(9,00*7,90) = 414,30m²;                                                                                                                                                  Avenida Adão Dias: (105*8,30) = 871,50m²;                                                             Rua São Miguel: (((18,19+13,5)+18,23)/2)*6,60 = 164,74m²                                                                                                                  Total: 414,30+871,50+164,74 = 1450,54 m²</t>
  </si>
  <si>
    <t>Volume de material de rejeito 290,11m² vezes a distancia de bota fora de 4km</t>
  </si>
  <si>
    <t>Comprimento total de cordão de travamento, sendo um cordão em cada  extremidade, mais um a cada 50m:                                                                                                                                -&gt; (3 cordões na Av Adão Dias com comprimento de 7,7metros) + (1 cordão de 5 metros, 1 cordão de 7,9 metros, 1 cordão de 9,0 metros e 2 cordões de 6,0 metros  na Rua Virginia Ferreira dos Santos) + (2 cordões de 6 metros na Rua São Miguel)                                                                                                                            -&gt; 7,7*3+1*5+1*7,9+1*9,0+2*6+2*6 = 69m</t>
  </si>
  <si>
    <t xml:space="preserve">LOCAL: AVENIDA ADÃO DIAS, RUA VIRGINIA FERREIRA DOS SANTOS E RUA SÃO MIGUEL - DISTRITO DE SÃO ROBERTO DE MINAS- SÃO JOÃO DA LAGOA- MG </t>
  </si>
  <si>
    <t>Área de calçamento = Área de intervenção - Área das sarjetas:                                                    Rua Virgínia Ferreira dos Santos: (52,00*6,00)+(9,00*7,90) = 383,10m²;                                                                                                                                                  Avenida Adão Dias: (105*7,70) = 808,50m²;                                                           Rua São Miguel: (((18,19+13,5)+18,23)/2)*6,00 = 149,76m²                                                                                                                  Total: 383,10+808,50+149,76 = 1341,36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</si>
</sst>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0"/>
    <numFmt numFmtId="166" formatCode="#,##0.000"/>
    <numFmt numFmtId="167" formatCode="&quot;R$ &quot;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</cellStyleXfs>
  <cellXfs count="330">
    <xf numFmtId="0" fontId="0" fillId="0" borderId="0" xfId="0"/>
    <xf numFmtId="0" fontId="0" fillId="0" borderId="0" xfId="0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2" fontId="4" fillId="0" borderId="9" xfId="2" applyNumberFormat="1" applyFont="1" applyFill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164" fontId="4" fillId="0" borderId="9" xfId="2" applyFont="1" applyFill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2" fontId="4" fillId="0" borderId="11" xfId="2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2" fontId="11" fillId="0" borderId="9" xfId="2" applyNumberFormat="1" applyFont="1" applyFill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 wrapText="1"/>
    </xf>
    <xf numFmtId="4" fontId="0" fillId="0" borderId="0" xfId="0" applyNumberFormat="1"/>
    <xf numFmtId="10" fontId="7" fillId="0" borderId="18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8"/>
    <xf numFmtId="0" fontId="12" fillId="0" borderId="6" xfId="8" applyFont="1" applyFill="1" applyBorder="1" applyAlignment="1">
      <alignment horizontal="center" vertical="center"/>
    </xf>
    <xf numFmtId="0" fontId="13" fillId="0" borderId="0" xfId="8" applyFont="1" applyBorder="1" applyAlignment="1">
      <alignment horizontal="center" vertical="center" wrapText="1"/>
    </xf>
    <xf numFmtId="0" fontId="8" fillId="0" borderId="0" xfId="8" applyFont="1" applyBorder="1" applyAlignment="1">
      <alignment vertical="center"/>
    </xf>
    <xf numFmtId="0" fontId="12" fillId="0" borderId="24" xfId="8" applyFont="1" applyFill="1" applyBorder="1" applyAlignment="1">
      <alignment horizontal="center" vertical="center"/>
    </xf>
    <xf numFmtId="0" fontId="12" fillId="3" borderId="24" xfId="8" applyFont="1" applyFill="1" applyBorder="1" applyAlignment="1">
      <alignment horizontal="center" vertical="center"/>
    </xf>
    <xf numFmtId="0" fontId="13" fillId="3" borderId="24" xfId="8" applyFont="1" applyFill="1" applyBorder="1" applyAlignment="1">
      <alignment horizontal="left" vertical="center"/>
    </xf>
    <xf numFmtId="2" fontId="6" fillId="0" borderId="24" xfId="2" applyNumberFormat="1" applyFont="1" applyFill="1" applyBorder="1" applyAlignment="1">
      <alignment horizontal="center" vertical="center" wrapText="1"/>
    </xf>
    <xf numFmtId="0" fontId="6" fillId="0" borderId="24" xfId="8" applyFont="1" applyBorder="1" applyAlignment="1">
      <alignment horizontal="center" vertical="center" wrapText="1"/>
    </xf>
    <xf numFmtId="0" fontId="6" fillId="0" borderId="24" xfId="8" applyFont="1" applyBorder="1" applyAlignment="1">
      <alignment horizontal="left" vertical="center" wrapText="1"/>
    </xf>
    <xf numFmtId="0" fontId="6" fillId="3" borderId="24" xfId="8" applyFont="1" applyFill="1" applyBorder="1" applyAlignment="1">
      <alignment horizontal="center" vertical="center" wrapText="1"/>
    </xf>
    <xf numFmtId="0" fontId="13" fillId="3" borderId="24" xfId="8" applyFont="1" applyFill="1" applyBorder="1" applyAlignment="1">
      <alignment horizontal="left" vertical="center" wrapText="1"/>
    </xf>
    <xf numFmtId="2" fontId="6" fillId="3" borderId="24" xfId="2" applyNumberFormat="1" applyFont="1" applyFill="1" applyBorder="1" applyAlignment="1">
      <alignment horizontal="center" vertical="center" wrapText="1"/>
    </xf>
    <xf numFmtId="0" fontId="13" fillId="3" borderId="24" xfId="8" applyFont="1" applyFill="1" applyBorder="1" applyAlignment="1">
      <alignment horizontal="center" vertical="center"/>
    </xf>
    <xf numFmtId="0" fontId="13" fillId="3" borderId="24" xfId="8" applyFont="1" applyFill="1" applyBorder="1" applyAlignment="1">
      <alignment horizontal="center" vertical="center" wrapText="1"/>
    </xf>
    <xf numFmtId="0" fontId="6" fillId="0" borderId="46" xfId="8" applyFont="1" applyBorder="1" applyAlignment="1">
      <alignment horizontal="center" vertical="center" wrapText="1"/>
    </xf>
    <xf numFmtId="0" fontId="6" fillId="0" borderId="43" xfId="8" applyFont="1" applyBorder="1" applyAlignment="1">
      <alignment horizontal="left" vertical="center" wrapText="1"/>
    </xf>
    <xf numFmtId="2" fontId="6" fillId="0" borderId="43" xfId="2" applyNumberFormat="1" applyFont="1" applyFill="1" applyBorder="1" applyAlignment="1">
      <alignment horizontal="center" vertical="center" wrapText="1"/>
    </xf>
    <xf numFmtId="4" fontId="6" fillId="0" borderId="43" xfId="8" applyNumberFormat="1" applyFont="1" applyBorder="1" applyAlignment="1">
      <alignment horizontal="center" vertical="center" wrapText="1"/>
    </xf>
    <xf numFmtId="0" fontId="8" fillId="0" borderId="0" xfId="8" applyFont="1" applyBorder="1" applyAlignment="1">
      <alignment horizontal="center" vertical="center"/>
    </xf>
    <xf numFmtId="0" fontId="12" fillId="0" borderId="30" xfId="8" applyFont="1" applyFill="1" applyBorder="1" applyAlignment="1">
      <alignment vertical="top"/>
    </xf>
    <xf numFmtId="0" fontId="12" fillId="0" borderId="5" xfId="8" applyFont="1" applyFill="1" applyBorder="1" applyAlignment="1">
      <alignment vertical="top"/>
    </xf>
    <xf numFmtId="0" fontId="6" fillId="0" borderId="0" xfId="8" applyFont="1" applyBorder="1" applyAlignment="1">
      <alignment vertical="center"/>
    </xf>
    <xf numFmtId="0" fontId="6" fillId="0" borderId="0" xfId="8" applyFont="1" applyBorder="1" applyAlignment="1">
      <alignment horizontal="center" vertical="center"/>
    </xf>
    <xf numFmtId="0" fontId="8" fillId="0" borderId="40" xfId="8" applyFont="1" applyBorder="1" applyAlignment="1">
      <alignment vertical="center"/>
    </xf>
    <xf numFmtId="0" fontId="13" fillId="3" borderId="56" xfId="8" applyFont="1" applyFill="1" applyBorder="1" applyAlignment="1">
      <alignment horizontal="center" vertical="center" wrapText="1"/>
    </xf>
    <xf numFmtId="0" fontId="13" fillId="3" borderId="56" xfId="8" applyFont="1" applyFill="1" applyBorder="1" applyAlignment="1">
      <alignment horizontal="left" vertical="center" wrapText="1"/>
    </xf>
    <xf numFmtId="2" fontId="6" fillId="3" borderId="56" xfId="2" applyNumberFormat="1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49" fontId="16" fillId="5" borderId="24" xfId="0" applyNumberFormat="1" applyFont="1" applyFill="1" applyBorder="1" applyAlignment="1">
      <alignment horizontal="center" vertical="top" wrapText="1"/>
    </xf>
    <xf numFmtId="10" fontId="16" fillId="5" borderId="24" xfId="0" applyNumberFormat="1" applyFont="1" applyFill="1" applyBorder="1" applyAlignment="1">
      <alignment vertical="top" wrapText="1"/>
    </xf>
    <xf numFmtId="4" fontId="16" fillId="5" borderId="24" xfId="0" applyNumberFormat="1" applyFont="1" applyFill="1" applyBorder="1" applyAlignment="1">
      <alignment vertical="top" wrapText="1"/>
    </xf>
    <xf numFmtId="49" fontId="16" fillId="4" borderId="24" xfId="0" applyNumberFormat="1" applyFont="1" applyFill="1" applyBorder="1" applyAlignment="1">
      <alignment horizontal="center" vertical="top" wrapText="1"/>
    </xf>
    <xf numFmtId="10" fontId="16" fillId="4" borderId="24" xfId="0" applyNumberFormat="1" applyFont="1" applyFill="1" applyBorder="1" applyAlignment="1">
      <alignment vertical="top" wrapText="1"/>
    </xf>
    <xf numFmtId="4" fontId="16" fillId="4" borderId="24" xfId="0" applyNumberFormat="1" applyFont="1" applyFill="1" applyBorder="1" applyAlignment="1">
      <alignment vertical="top" wrapText="1"/>
    </xf>
    <xf numFmtId="49" fontId="18" fillId="4" borderId="24" xfId="0" applyNumberFormat="1" applyFont="1" applyFill="1" applyBorder="1" applyAlignment="1">
      <alignment horizontal="center" vertical="top" wrapText="1"/>
    </xf>
    <xf numFmtId="4" fontId="18" fillId="4" borderId="24" xfId="0" applyNumberFormat="1" applyFont="1" applyFill="1" applyBorder="1" applyAlignment="1">
      <alignment vertical="top" wrapText="1"/>
    </xf>
    <xf numFmtId="49" fontId="19" fillId="3" borderId="59" xfId="0" applyNumberFormat="1" applyFont="1" applyFill="1" applyBorder="1" applyAlignment="1">
      <alignment horizontal="center" vertical="top" wrapText="1"/>
    </xf>
    <xf numFmtId="10" fontId="19" fillId="3" borderId="59" xfId="0" applyNumberFormat="1" applyFont="1" applyFill="1" applyBorder="1" applyAlignment="1">
      <alignment vertical="top" wrapText="1"/>
    </xf>
    <xf numFmtId="49" fontId="19" fillId="3" borderId="60" xfId="0" applyNumberFormat="1" applyFont="1" applyFill="1" applyBorder="1" applyAlignment="1">
      <alignment horizontal="center" vertical="top" wrapText="1"/>
    </xf>
    <xf numFmtId="167" fontId="19" fillId="3" borderId="60" xfId="0" applyNumberFormat="1" applyFont="1" applyFill="1" applyBorder="1" applyAlignment="1">
      <alignment vertical="top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wrapText="1"/>
    </xf>
    <xf numFmtId="0" fontId="5" fillId="4" borderId="32" xfId="0" applyFont="1" applyFill="1" applyBorder="1" applyAlignment="1">
      <alignment wrapText="1"/>
    </xf>
    <xf numFmtId="0" fontId="5" fillId="4" borderId="33" xfId="0" applyFont="1" applyFill="1" applyBorder="1" applyAlignment="1">
      <alignment wrapText="1"/>
    </xf>
    <xf numFmtId="0" fontId="5" fillId="4" borderId="61" xfId="0" applyFont="1" applyFill="1" applyBorder="1" applyAlignment="1">
      <alignment wrapText="1"/>
    </xf>
    <xf numFmtId="0" fontId="0" fillId="4" borderId="62" xfId="0" applyFill="1" applyBorder="1"/>
    <xf numFmtId="0" fontId="0" fillId="4" borderId="33" xfId="0" applyFill="1" applyBorder="1"/>
    <xf numFmtId="0" fontId="0" fillId="4" borderId="34" xfId="0" applyFill="1" applyBorder="1"/>
    <xf numFmtId="0" fontId="5" fillId="4" borderId="63" xfId="0" applyFont="1" applyFill="1" applyBorder="1" applyAlignment="1">
      <alignment wrapText="1"/>
    </xf>
    <xf numFmtId="0" fontId="0" fillId="4" borderId="40" xfId="0" applyFill="1" applyBorder="1" applyAlignment="1">
      <alignment vertical="center"/>
    </xf>
    <xf numFmtId="0" fontId="5" fillId="4" borderId="0" xfId="0" applyFont="1" applyFill="1" applyBorder="1" applyAlignment="1">
      <alignment wrapText="1"/>
    </xf>
    <xf numFmtId="0" fontId="5" fillId="4" borderId="40" xfId="0" applyFont="1" applyFill="1" applyBorder="1" applyAlignment="1">
      <alignment wrapText="1"/>
    </xf>
    <xf numFmtId="0" fontId="0" fillId="4" borderId="44" xfId="0" applyFill="1" applyBorder="1" applyAlignment="1">
      <alignment vertical="center"/>
    </xf>
    <xf numFmtId="0" fontId="5" fillId="4" borderId="53" xfId="0" applyFont="1" applyFill="1" applyBorder="1"/>
    <xf numFmtId="0" fontId="0" fillId="4" borderId="0" xfId="0" applyFill="1" applyBorder="1"/>
    <xf numFmtId="0" fontId="17" fillId="4" borderId="48" xfId="0" applyFont="1" applyFill="1" applyBorder="1"/>
    <xf numFmtId="0" fontId="5" fillId="4" borderId="63" xfId="0" applyFont="1" applyFill="1" applyBorder="1"/>
    <xf numFmtId="0" fontId="0" fillId="4" borderId="0" xfId="0" applyFill="1" applyBorder="1" applyAlignment="1">
      <alignment wrapText="1"/>
    </xf>
    <xf numFmtId="0" fontId="4" fillId="4" borderId="44" xfId="0" applyFont="1" applyFill="1" applyBorder="1" applyAlignment="1">
      <alignment vertical="center"/>
    </xf>
    <xf numFmtId="0" fontId="0" fillId="4" borderId="53" xfId="0" applyFill="1" applyBorder="1"/>
    <xf numFmtId="0" fontId="0" fillId="4" borderId="48" xfId="0" applyFill="1" applyBorder="1"/>
    <xf numFmtId="0" fontId="3" fillId="4" borderId="63" xfId="0" applyFont="1" applyFill="1" applyBorder="1"/>
    <xf numFmtId="0" fontId="3" fillId="4" borderId="0" xfId="0" applyFont="1" applyFill="1" applyBorder="1"/>
    <xf numFmtId="0" fontId="0" fillId="4" borderId="44" xfId="0" applyFill="1" applyBorder="1"/>
    <xf numFmtId="0" fontId="15" fillId="4" borderId="63" xfId="0" applyFont="1" applyFill="1" applyBorder="1"/>
    <xf numFmtId="0" fontId="0" fillId="4" borderId="40" xfId="0" applyFill="1" applyBorder="1" applyAlignment="1">
      <alignment horizontal="center" vertical="center"/>
    </xf>
    <xf numFmtId="0" fontId="1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horizontal="right"/>
    </xf>
    <xf numFmtId="0" fontId="17" fillId="4" borderId="63" xfId="0" applyFont="1" applyFill="1" applyBorder="1"/>
    <xf numFmtId="0" fontId="17" fillId="4" borderId="0" xfId="0" applyFont="1" applyFill="1" applyBorder="1" applyAlignment="1">
      <alignment wrapText="1"/>
    </xf>
    <xf numFmtId="0" fontId="0" fillId="4" borderId="0" xfId="0" applyFill="1"/>
    <xf numFmtId="0" fontId="0" fillId="4" borderId="0" xfId="0" applyFill="1" applyAlignment="1">
      <alignment wrapText="1"/>
    </xf>
    <xf numFmtId="0" fontId="12" fillId="0" borderId="6" xfId="8" applyFont="1" applyFill="1" applyBorder="1" applyAlignment="1">
      <alignment horizontal="left" vertical="center"/>
    </xf>
    <xf numFmtId="0" fontId="12" fillId="0" borderId="5" xfId="8" applyFont="1" applyFill="1" applyBorder="1" applyAlignment="1">
      <alignment horizontal="left" vertical="top"/>
    </xf>
    <xf numFmtId="0" fontId="13" fillId="0" borderId="0" xfId="8" applyFont="1" applyBorder="1" applyAlignment="1">
      <alignment horizontal="left" vertical="center" wrapText="1"/>
    </xf>
    <xf numFmtId="0" fontId="8" fillId="0" borderId="0" xfId="8" applyFont="1" applyBorder="1" applyAlignment="1">
      <alignment horizontal="left" vertical="center"/>
    </xf>
    <xf numFmtId="0" fontId="3" fillId="0" borderId="0" xfId="8" applyAlignment="1">
      <alignment horizontal="left"/>
    </xf>
    <xf numFmtId="0" fontId="0" fillId="0" borderId="0" xfId="0" applyAlignment="1">
      <alignment horizontal="left"/>
    </xf>
    <xf numFmtId="0" fontId="5" fillId="4" borderId="36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167" fontId="5" fillId="4" borderId="28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8" applyFont="1" applyFill="1" applyBorder="1" applyAlignment="1">
      <alignment horizontal="center" vertical="center" wrapText="1"/>
    </xf>
    <xf numFmtId="0" fontId="4" fillId="0" borderId="24" xfId="8" applyFont="1" applyBorder="1" applyAlignment="1">
      <alignment horizontal="left" vertical="center" wrapText="1"/>
    </xf>
    <xf numFmtId="0" fontId="4" fillId="0" borderId="24" xfId="8" applyFont="1" applyFill="1" applyBorder="1" applyAlignment="1">
      <alignment horizontal="left" vertical="center" wrapText="1"/>
    </xf>
    <xf numFmtId="2" fontId="4" fillId="0" borderId="24" xfId="2" applyNumberFormat="1" applyFont="1" applyFill="1" applyBorder="1" applyAlignment="1">
      <alignment horizontal="center" vertical="center" wrapText="1"/>
    </xf>
    <xf numFmtId="0" fontId="4" fillId="0" borderId="24" xfId="8" applyFont="1" applyBorder="1" applyAlignment="1">
      <alignment horizontal="center" vertical="center" wrapText="1"/>
    </xf>
    <xf numFmtId="0" fontId="3" fillId="0" borderId="0" xfId="0" applyFont="1" applyFill="1"/>
    <xf numFmtId="4" fontId="5" fillId="0" borderId="6" xfId="0" applyNumberFormat="1" applyFont="1" applyFill="1" applyBorder="1" applyAlignment="1">
      <alignment horizontal="center" vertical="center"/>
    </xf>
    <xf numFmtId="10" fontId="5" fillId="0" borderId="18" xfId="1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left" vertical="center"/>
    </xf>
    <xf numFmtId="4" fontId="5" fillId="3" borderId="24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" fontId="3" fillId="0" borderId="0" xfId="0" applyNumberFormat="1" applyFont="1"/>
    <xf numFmtId="4" fontId="9" fillId="0" borderId="24" xfId="0" applyNumberFormat="1" applyFont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 wrapText="1"/>
    </xf>
    <xf numFmtId="2" fontId="4" fillId="3" borderId="24" xfId="2" applyNumberFormat="1" applyFont="1" applyFill="1" applyBorder="1" applyAlignment="1">
      <alignment horizontal="center" vertical="center" wrapText="1"/>
    </xf>
    <xf numFmtId="4" fontId="4" fillId="3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2" fontId="9" fillId="0" borderId="24" xfId="0" applyNumberFormat="1" applyFont="1" applyBorder="1" applyAlignment="1">
      <alignment horizontal="center" vertical="center" wrapText="1"/>
    </xf>
    <xf numFmtId="166" fontId="4" fillId="3" borderId="24" xfId="0" applyNumberFormat="1" applyFont="1" applyFill="1" applyBorder="1" applyAlignment="1">
      <alignment horizontal="center" vertical="center" wrapText="1"/>
    </xf>
    <xf numFmtId="49" fontId="9" fillId="3" borderId="24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49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 wrapText="1"/>
    </xf>
    <xf numFmtId="2" fontId="4" fillId="0" borderId="43" xfId="2" applyNumberFormat="1" applyFont="1" applyFill="1" applyBorder="1" applyAlignment="1">
      <alignment horizontal="center" vertical="center" wrapText="1"/>
    </xf>
    <xf numFmtId="4" fontId="4" fillId="0" borderId="43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166" fontId="3" fillId="0" borderId="0" xfId="0" applyNumberFormat="1" applyFont="1"/>
    <xf numFmtId="49" fontId="4" fillId="0" borderId="52" xfId="0" applyNumberFormat="1" applyFont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left" vertical="center" wrapText="1"/>
    </xf>
    <xf numFmtId="2" fontId="4" fillId="0" borderId="42" xfId="2" applyNumberFormat="1" applyFont="1" applyFill="1" applyBorder="1" applyAlignment="1">
      <alignment horizontal="center" vertical="center" wrapText="1"/>
    </xf>
    <xf numFmtId="4" fontId="4" fillId="0" borderId="42" xfId="0" applyNumberFormat="1" applyFont="1" applyFill="1" applyBorder="1" applyAlignment="1">
      <alignment horizontal="center" vertical="center" wrapText="1"/>
    </xf>
    <xf numFmtId="4" fontId="4" fillId="0" borderId="42" xfId="0" applyNumberFormat="1" applyFont="1" applyBorder="1" applyAlignment="1">
      <alignment horizontal="center" vertical="center" wrapText="1"/>
    </xf>
    <xf numFmtId="166" fontId="9" fillId="3" borderId="3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4" fontId="4" fillId="0" borderId="24" xfId="8" applyNumberFormat="1" applyFont="1" applyBorder="1" applyAlignment="1">
      <alignment horizontal="center" vertical="center" wrapText="1"/>
    </xf>
    <xf numFmtId="4" fontId="4" fillId="3" borderId="24" xfId="8" applyNumberFormat="1" applyFont="1" applyFill="1" applyBorder="1" applyAlignment="1">
      <alignment horizontal="center" vertical="center" wrapText="1"/>
    </xf>
    <xf numFmtId="4" fontId="4" fillId="0" borderId="24" xfId="8" applyNumberFormat="1" applyFont="1" applyFill="1" applyBorder="1" applyAlignment="1">
      <alignment horizontal="center" vertical="center" wrapText="1"/>
    </xf>
    <xf numFmtId="4" fontId="4" fillId="3" borderId="56" xfId="8" applyNumberFormat="1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0" fontId="3" fillId="0" borderId="39" xfId="0" applyFont="1" applyBorder="1"/>
    <xf numFmtId="0" fontId="3" fillId="0" borderId="20" xfId="0" applyFont="1" applyBorder="1"/>
    <xf numFmtId="0" fontId="3" fillId="0" borderId="53" xfId="0" applyFont="1" applyBorder="1"/>
    <xf numFmtId="0" fontId="3" fillId="0" borderId="0" xfId="0" applyFont="1"/>
    <xf numFmtId="0" fontId="3" fillId="0" borderId="44" xfId="0" applyFont="1" applyBorder="1"/>
    <xf numFmtId="0" fontId="3" fillId="0" borderId="54" xfId="0" applyFont="1" applyBorder="1"/>
    <xf numFmtId="0" fontId="3" fillId="0" borderId="40" xfId="0" applyFont="1" applyBorder="1"/>
    <xf numFmtId="0" fontId="3" fillId="0" borderId="45" xfId="0" applyFont="1" applyBorder="1"/>
    <xf numFmtId="0" fontId="3" fillId="0" borderId="38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left" vertical="center"/>
    </xf>
    <xf numFmtId="4" fontId="5" fillId="0" borderId="21" xfId="0" applyNumberFormat="1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top"/>
    </xf>
    <xf numFmtId="0" fontId="5" fillId="0" borderId="28" xfId="0" applyFont="1" applyFill="1" applyBorder="1" applyAlignment="1">
      <alignment horizontal="left" vertical="top"/>
    </xf>
    <xf numFmtId="0" fontId="5" fillId="0" borderId="29" xfId="0" applyFont="1" applyFill="1" applyBorder="1" applyAlignment="1">
      <alignment horizontal="left" vertical="top"/>
    </xf>
    <xf numFmtId="0" fontId="5" fillId="0" borderId="30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8" fillId="0" borderId="38" xfId="8" applyFont="1" applyFill="1" applyBorder="1" applyAlignment="1">
      <alignment horizontal="center"/>
    </xf>
    <xf numFmtId="0" fontId="12" fillId="0" borderId="19" xfId="8" applyFont="1" applyFill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8" fillId="0" borderId="40" xfId="8" applyFont="1" applyBorder="1" applyAlignment="1">
      <alignment horizontal="center" vertical="center"/>
    </xf>
    <xf numFmtId="0" fontId="6" fillId="0" borderId="39" xfId="8" applyFont="1" applyBorder="1" applyAlignment="1">
      <alignment horizontal="center" vertical="center"/>
    </xf>
    <xf numFmtId="0" fontId="12" fillId="0" borderId="27" xfId="8" applyFont="1" applyFill="1" applyBorder="1" applyAlignment="1">
      <alignment horizontal="left" vertical="top"/>
    </xf>
    <xf numFmtId="0" fontId="12" fillId="0" borderId="28" xfId="8" applyFont="1" applyFill="1" applyBorder="1" applyAlignment="1">
      <alignment horizontal="left" vertical="top"/>
    </xf>
    <xf numFmtId="0" fontId="12" fillId="0" borderId="28" xfId="8" applyFont="1" applyFill="1" applyBorder="1" applyAlignment="1">
      <alignment horizontal="center" vertical="center" wrapText="1"/>
    </xf>
    <xf numFmtId="0" fontId="5" fillId="0" borderId="55" xfId="8" applyFont="1" applyFill="1" applyBorder="1" applyAlignment="1">
      <alignment horizontal="left" vertical="center" wrapText="1"/>
    </xf>
    <xf numFmtId="0" fontId="5" fillId="0" borderId="7" xfId="8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57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left" vertical="center"/>
    </xf>
    <xf numFmtId="0" fontId="5" fillId="4" borderId="58" xfId="0" applyFont="1" applyFill="1" applyBorder="1" applyAlignment="1">
      <alignment horizontal="left" vertical="center" wrapText="1"/>
    </xf>
    <xf numFmtId="167" fontId="19" fillId="3" borderId="66" xfId="0" applyNumberFormat="1" applyFont="1" applyFill="1" applyBorder="1" applyAlignment="1">
      <alignment horizontal="center" vertical="top" wrapText="1"/>
    </xf>
    <xf numFmtId="167" fontId="19" fillId="3" borderId="69" xfId="0" applyNumberFormat="1" applyFont="1" applyFill="1" applyBorder="1" applyAlignment="1">
      <alignment horizontal="center" vertical="top" wrapText="1"/>
    </xf>
    <xf numFmtId="10" fontId="19" fillId="3" borderId="64" xfId="0" applyNumberFormat="1" applyFont="1" applyFill="1" applyBorder="1" applyAlignment="1">
      <alignment horizontal="center" vertical="top" wrapText="1"/>
    </xf>
    <xf numFmtId="10" fontId="19" fillId="3" borderId="68" xfId="0" applyNumberFormat="1" applyFont="1" applyFill="1" applyBorder="1" applyAlignment="1">
      <alignment horizontal="center" vertical="top" wrapText="1"/>
    </xf>
    <xf numFmtId="4" fontId="16" fillId="5" borderId="25" xfId="0" applyNumberFormat="1" applyFont="1" applyFill="1" applyBorder="1" applyAlignment="1">
      <alignment horizontal="center" vertical="top" wrapText="1"/>
    </xf>
    <xf numFmtId="4" fontId="16" fillId="5" borderId="31" xfId="0" applyNumberFormat="1" applyFont="1" applyFill="1" applyBorder="1" applyAlignment="1">
      <alignment horizontal="center" vertical="top" wrapText="1"/>
    </xf>
    <xf numFmtId="10" fontId="17" fillId="5" borderId="25" xfId="0" applyNumberFormat="1" applyFont="1" applyFill="1" applyBorder="1" applyAlignment="1">
      <alignment horizontal="center" vertical="top" wrapText="1"/>
    </xf>
    <xf numFmtId="4" fontId="18" fillId="4" borderId="25" xfId="0" applyNumberFormat="1" applyFont="1" applyFill="1" applyBorder="1" applyAlignment="1">
      <alignment horizontal="center" vertical="top" wrapText="1"/>
    </xf>
    <xf numFmtId="4" fontId="18" fillId="4" borderId="31" xfId="0" applyNumberFormat="1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vertical="top" wrapText="1"/>
    </xf>
    <xf numFmtId="0" fontId="0" fillId="5" borderId="24" xfId="0" applyFill="1" applyBorder="1" applyAlignment="1">
      <alignment vertical="top" wrapText="1"/>
    </xf>
    <xf numFmtId="10" fontId="17" fillId="4" borderId="25" xfId="0" applyNumberFormat="1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vertical="top" wrapText="1"/>
    </xf>
    <xf numFmtId="0" fontId="0" fillId="4" borderId="24" xfId="0" applyFill="1" applyBorder="1" applyAlignment="1">
      <alignment vertical="top" wrapText="1"/>
    </xf>
    <xf numFmtId="4" fontId="16" fillId="4" borderId="25" xfId="0" applyNumberFormat="1" applyFont="1" applyFill="1" applyBorder="1" applyAlignment="1">
      <alignment horizontal="center" vertical="top" wrapText="1"/>
    </xf>
    <xf numFmtId="4" fontId="16" fillId="4" borderId="31" xfId="0" applyNumberFormat="1" applyFont="1" applyFill="1" applyBorder="1" applyAlignment="1">
      <alignment horizontal="center" vertical="top" wrapText="1"/>
    </xf>
    <xf numFmtId="10" fontId="16" fillId="5" borderId="25" xfId="0" applyNumberFormat="1" applyFont="1" applyFill="1" applyBorder="1" applyAlignment="1">
      <alignment horizontal="center" vertical="top" wrapText="1"/>
    </xf>
    <xf numFmtId="10" fontId="16" fillId="5" borderId="31" xfId="0" applyNumberFormat="1" applyFont="1" applyFill="1" applyBorder="1" applyAlignment="1">
      <alignment horizontal="center" vertical="top" wrapText="1"/>
    </xf>
    <xf numFmtId="0" fontId="5" fillId="3" borderId="5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/>
    </xf>
    <xf numFmtId="10" fontId="16" fillId="4" borderId="25" xfId="0" applyNumberFormat="1" applyFont="1" applyFill="1" applyBorder="1" applyAlignment="1">
      <alignment horizontal="center" vertical="top" wrapText="1"/>
    </xf>
    <xf numFmtId="10" fontId="16" fillId="4" borderId="31" xfId="0" applyNumberFormat="1" applyFont="1" applyFill="1" applyBorder="1" applyAlignment="1">
      <alignment horizontal="center" vertical="top" wrapText="1"/>
    </xf>
    <xf numFmtId="0" fontId="3" fillId="4" borderId="56" xfId="0" applyFont="1" applyFill="1" applyBorder="1" applyAlignment="1">
      <alignment horizontal="left" vertical="top" wrapText="1"/>
    </xf>
    <xf numFmtId="0" fontId="3" fillId="4" borderId="49" xfId="0" applyFont="1" applyFill="1" applyBorder="1" applyAlignment="1">
      <alignment horizontal="left" vertical="top" wrapText="1"/>
    </xf>
    <xf numFmtId="0" fontId="3" fillId="5" borderId="56" xfId="0" applyFont="1" applyFill="1" applyBorder="1" applyAlignment="1">
      <alignment horizontal="left" vertical="top" wrapText="1"/>
    </xf>
    <xf numFmtId="0" fontId="3" fillId="5" borderId="49" xfId="0" applyFont="1" applyFill="1" applyBorder="1" applyAlignment="1">
      <alignment horizontal="left" vertical="top" wrapText="1"/>
    </xf>
    <xf numFmtId="10" fontId="19" fillId="3" borderId="65" xfId="0" applyNumberFormat="1" applyFont="1" applyFill="1" applyBorder="1" applyAlignment="1">
      <alignment horizontal="center" vertical="top" wrapText="1"/>
    </xf>
    <xf numFmtId="167" fontId="19" fillId="3" borderId="67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0" xfId="0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9" fontId="10" fillId="2" borderId="42" xfId="0" applyNumberFormat="1" applyFont="1" applyFill="1" applyBorder="1" applyAlignment="1">
      <alignment horizontal="center" vertical="center" wrapText="1"/>
    </xf>
    <xf numFmtId="49" fontId="10" fillId="2" borderId="43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31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5" borderId="71" xfId="0" applyFill="1" applyBorder="1" applyAlignment="1">
      <alignment horizontal="center" vertical="top" wrapText="1"/>
    </xf>
    <xf numFmtId="10" fontId="17" fillId="5" borderId="4" xfId="0" applyNumberFormat="1" applyFont="1" applyFill="1" applyBorder="1" applyAlignment="1">
      <alignment horizontal="center" vertical="top" wrapText="1"/>
    </xf>
    <xf numFmtId="4" fontId="16" fillId="5" borderId="4" xfId="0" applyNumberFormat="1" applyFont="1" applyFill="1" applyBorder="1" applyAlignment="1">
      <alignment horizontal="center" vertical="top" wrapText="1"/>
    </xf>
    <xf numFmtId="10" fontId="17" fillId="4" borderId="4" xfId="0" applyNumberFormat="1" applyFont="1" applyFill="1" applyBorder="1" applyAlignment="1">
      <alignment horizontal="center" vertical="top" wrapText="1"/>
    </xf>
    <xf numFmtId="4" fontId="16" fillId="4" borderId="4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0" fillId="4" borderId="63" xfId="0" applyFill="1" applyBorder="1" applyAlignment="1">
      <alignment vertical="center"/>
    </xf>
    <xf numFmtId="0" fontId="0" fillId="4" borderId="48" xfId="0" applyFill="1" applyBorder="1" applyAlignment="1">
      <alignment vertical="center"/>
    </xf>
    <xf numFmtId="0" fontId="0" fillId="4" borderId="41" xfId="0" applyFill="1" applyBorder="1"/>
    <xf numFmtId="0" fontId="0" fillId="4" borderId="38" xfId="0" applyFill="1" applyBorder="1"/>
    <xf numFmtId="0" fontId="0" fillId="4" borderId="38" xfId="0" applyFill="1" applyBorder="1" applyAlignment="1">
      <alignment wrapText="1"/>
    </xf>
    <xf numFmtId="0" fontId="0" fillId="4" borderId="23" xfId="0" applyFill="1" applyBorder="1"/>
    <xf numFmtId="0" fontId="0" fillId="4" borderId="51" xfId="0" applyFill="1" applyBorder="1"/>
  </cellXfs>
  <cellStyles count="9">
    <cellStyle name="Normal" xfId="0" builtinId="0"/>
    <cellStyle name="Normal 2" xfId="8"/>
    <cellStyle name="Normal 4" xfId="4"/>
    <cellStyle name="Normal 4 2" xfId="6"/>
    <cellStyle name="Porcentagem" xfId="1" builtinId="5"/>
    <cellStyle name="Porcentagem 2" xfId="3"/>
    <cellStyle name="Porcentagem 2 2" xfId="5"/>
    <cellStyle name="Porcentagem 2 2 2" xfId="7"/>
    <cellStyle name="Vírgula" xfId="2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54</xdr:row>
      <xdr:rowOff>114300</xdr:rowOff>
    </xdr:from>
    <xdr:to>
      <xdr:col>8</xdr:col>
      <xdr:colOff>0</xdr:colOff>
      <xdr:row>55</xdr:row>
      <xdr:rowOff>161925</xdr:rowOff>
    </xdr:to>
    <xdr:sp macro="" textlink="">
      <xdr:nvSpPr>
        <xdr:cNvPr id="4098" name="Text Box 7">
          <a:extLst>
            <a:ext uri="{FF2B5EF4-FFF2-40B4-BE49-F238E27FC236}">
              <a16:creationId xmlns="" xmlns:a16="http://schemas.microsoft.com/office/drawing/2014/main" id="{00000000-0008-0000-0000-000002100000}"/>
            </a:ext>
          </a:extLst>
        </xdr:cNvPr>
        <xdr:cNvSpPr txBox="1">
          <a:spLocks noChangeArrowheads="1"/>
        </xdr:cNvSpPr>
      </xdr:nvSpPr>
      <xdr:spPr bwMode="auto">
        <a:xfrm>
          <a:off x="47625" y="10963275"/>
          <a:ext cx="81153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104775</xdr:rowOff>
    </xdr:from>
    <xdr:to>
      <xdr:col>2</xdr:col>
      <xdr:colOff>1051560</xdr:colOff>
      <xdr:row>0</xdr:row>
      <xdr:rowOff>962025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1" y="104775"/>
          <a:ext cx="1783079" cy="85725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76200</xdr:rowOff>
    </xdr:from>
    <xdr:to>
      <xdr:col>7</xdr:col>
      <xdr:colOff>323850</xdr:colOff>
      <xdr:row>0</xdr:row>
      <xdr:rowOff>962025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76200"/>
          <a:ext cx="990600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68581</xdr:rowOff>
    </xdr:from>
    <xdr:to>
      <xdr:col>9</xdr:col>
      <xdr:colOff>552365</xdr:colOff>
      <xdr:row>50</xdr:row>
      <xdr:rowOff>101600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7" t="2473" r="16752" b="3091"/>
        <a:stretch/>
      </xdr:blipFill>
      <xdr:spPr>
        <a:xfrm rot="5400000">
          <a:off x="-1082717" y="1235118"/>
          <a:ext cx="8288019" cy="59549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88900</xdr:colOff>
      <xdr:row>31</xdr:row>
      <xdr:rowOff>106434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623300" cy="52245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66675</xdr:rowOff>
    </xdr:from>
    <xdr:to>
      <xdr:col>4</xdr:col>
      <xdr:colOff>276225</xdr:colOff>
      <xdr:row>0</xdr:row>
      <xdr:rowOff>704850</xdr:rowOff>
    </xdr:to>
    <xdr:sp macro="" textlink="">
      <xdr:nvSpPr>
        <xdr:cNvPr id="4" name="Text Box 6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447800" y="66675"/>
          <a:ext cx="37147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LOGOMARCA E TIMBRE DO CONVENENTE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85725</xdr:rowOff>
        </xdr:from>
        <xdr:to>
          <xdr:col>2</xdr:col>
          <xdr:colOff>133350</xdr:colOff>
          <xdr:row>0</xdr:row>
          <xdr:rowOff>704850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=""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showZeros="0" view="pageBreakPreview" zoomScaleNormal="100" zoomScaleSheetLayoutView="100" workbookViewId="0">
      <selection activeCell="H43" sqref="H43"/>
    </sheetView>
  </sheetViews>
  <sheetFormatPr defaultColWidth="9.140625" defaultRowHeight="12.75" x14ac:dyDescent="0.2"/>
  <cols>
    <col min="1" max="1" width="5.42578125" style="48" bestFit="1" customWidth="1"/>
    <col min="2" max="2" width="10.7109375" style="48" bestFit="1" customWidth="1"/>
    <col min="3" max="3" width="48" style="48" customWidth="1"/>
    <col min="4" max="4" width="8.28515625" style="48" customWidth="1"/>
    <col min="5" max="5" width="12.28515625" style="48" customWidth="1"/>
    <col min="6" max="6" width="12.28515625" style="158" customWidth="1"/>
    <col min="7" max="7" width="12.28515625" style="48" customWidth="1"/>
    <col min="8" max="8" width="14.5703125" style="48" customWidth="1"/>
    <col min="9" max="9" width="9.140625" style="48"/>
    <col min="10" max="10" width="12.140625" style="48" bestFit="1" customWidth="1"/>
    <col min="11" max="11" width="10.140625" style="48" bestFit="1" customWidth="1"/>
    <col min="12" max="12" width="9.140625" style="48"/>
    <col min="13" max="13" width="11" style="48" bestFit="1" customWidth="1"/>
    <col min="14" max="16384" width="9.140625" style="48"/>
  </cols>
  <sheetData>
    <row r="1" spans="1:14" ht="78.75" customHeight="1" thickBot="1" x14ac:dyDescent="0.25">
      <c r="A1" s="214"/>
      <c r="B1" s="214"/>
      <c r="C1" s="214"/>
      <c r="D1" s="214"/>
      <c r="E1" s="214"/>
      <c r="F1" s="214"/>
      <c r="G1" s="214"/>
      <c r="H1" s="214"/>
    </row>
    <row r="2" spans="1:14" ht="18" customHeight="1" thickBot="1" x14ac:dyDescent="0.25">
      <c r="A2" s="234" t="s">
        <v>4</v>
      </c>
      <c r="B2" s="235"/>
      <c r="C2" s="235"/>
      <c r="D2" s="235"/>
      <c r="E2" s="235"/>
      <c r="F2" s="235"/>
      <c r="G2" s="235"/>
      <c r="H2" s="236"/>
    </row>
    <row r="3" spans="1:14" ht="3.75" customHeight="1" thickBot="1" x14ac:dyDescent="0.25">
      <c r="A3" s="11"/>
      <c r="B3" s="11"/>
      <c r="C3" s="11"/>
      <c r="D3" s="11"/>
      <c r="E3" s="11"/>
      <c r="F3" s="141"/>
      <c r="G3" s="11"/>
      <c r="H3" s="11"/>
    </row>
    <row r="4" spans="1:14" ht="20.100000000000001" customHeight="1" x14ac:dyDescent="0.2">
      <c r="A4" s="225" t="s">
        <v>81</v>
      </c>
      <c r="B4" s="226"/>
      <c r="C4" s="226"/>
      <c r="D4" s="226"/>
      <c r="E4" s="227"/>
      <c r="F4" s="237" t="s">
        <v>82</v>
      </c>
      <c r="G4" s="238"/>
      <c r="H4" s="239"/>
    </row>
    <row r="5" spans="1:14" x14ac:dyDescent="0.2">
      <c r="A5" s="228" t="s">
        <v>141</v>
      </c>
      <c r="B5" s="229"/>
      <c r="C5" s="229"/>
      <c r="D5" s="229"/>
      <c r="E5" s="230"/>
      <c r="F5" s="222" t="s">
        <v>144</v>
      </c>
      <c r="G5" s="223"/>
      <c r="H5" s="224"/>
    </row>
    <row r="6" spans="1:14" ht="39" customHeight="1" x14ac:dyDescent="0.2">
      <c r="A6" s="197" t="s">
        <v>162</v>
      </c>
      <c r="B6" s="198"/>
      <c r="C6" s="198"/>
      <c r="D6" s="199"/>
      <c r="E6" s="231" t="s">
        <v>12</v>
      </c>
      <c r="F6" s="232"/>
      <c r="G6" s="232"/>
      <c r="H6" s="233"/>
    </row>
    <row r="7" spans="1:14" ht="26.45" customHeight="1" x14ac:dyDescent="0.2">
      <c r="A7" s="197" t="s">
        <v>143</v>
      </c>
      <c r="B7" s="198"/>
      <c r="C7" s="198"/>
      <c r="D7" s="199"/>
      <c r="E7" s="220" t="s">
        <v>8</v>
      </c>
      <c r="F7" s="218" t="s">
        <v>6</v>
      </c>
      <c r="G7" s="133" t="s">
        <v>112</v>
      </c>
      <c r="H7" s="7" t="s">
        <v>7</v>
      </c>
    </row>
    <row r="8" spans="1:14" ht="20.100000000000001" customHeight="1" thickBot="1" x14ac:dyDescent="0.25">
      <c r="A8" s="200" t="s">
        <v>83</v>
      </c>
      <c r="B8" s="201"/>
      <c r="C8" s="201"/>
      <c r="D8" s="202"/>
      <c r="E8" s="221"/>
      <c r="F8" s="219"/>
      <c r="G8" s="12" t="s">
        <v>9</v>
      </c>
      <c r="H8" s="142">
        <v>0.2959</v>
      </c>
    </row>
    <row r="9" spans="1:14" ht="3.75" customHeight="1" x14ac:dyDescent="0.2">
      <c r="A9" s="204"/>
      <c r="B9" s="204"/>
      <c r="C9" s="204"/>
      <c r="D9" s="204"/>
      <c r="E9" s="204"/>
      <c r="F9" s="204"/>
      <c r="G9" s="204"/>
      <c r="H9" s="204"/>
    </row>
    <row r="10" spans="1:14" ht="38.25" x14ac:dyDescent="0.2">
      <c r="A10" s="143" t="s">
        <v>0</v>
      </c>
      <c r="B10" s="143" t="s">
        <v>5</v>
      </c>
      <c r="C10" s="143" t="s">
        <v>1</v>
      </c>
      <c r="D10" s="143" t="s">
        <v>3</v>
      </c>
      <c r="E10" s="143" t="s">
        <v>2</v>
      </c>
      <c r="F10" s="144" t="s">
        <v>15</v>
      </c>
      <c r="G10" s="145" t="s">
        <v>16</v>
      </c>
      <c r="H10" s="145" t="s">
        <v>10</v>
      </c>
    </row>
    <row r="11" spans="1:14" x14ac:dyDescent="0.2">
      <c r="A11" s="146" t="s">
        <v>90</v>
      </c>
      <c r="B11" s="147"/>
      <c r="C11" s="148" t="s">
        <v>85</v>
      </c>
      <c r="D11" s="147"/>
      <c r="E11" s="147"/>
      <c r="F11" s="149"/>
      <c r="G11" s="150"/>
      <c r="H11" s="150"/>
    </row>
    <row r="12" spans="1:14" ht="63" customHeight="1" x14ac:dyDescent="0.2">
      <c r="A12" s="151" t="s">
        <v>89</v>
      </c>
      <c r="B12" s="152" t="s">
        <v>30</v>
      </c>
      <c r="C12" s="153" t="s">
        <v>132</v>
      </c>
      <c r="D12" s="138" t="s">
        <v>103</v>
      </c>
      <c r="E12" s="154">
        <f>'MEMORIAL CALCULO'!E10</f>
        <v>1</v>
      </c>
      <c r="F12" s="155">
        <v>1099.6199999999999</v>
      </c>
      <c r="G12" s="156">
        <f>ROUND(F12*(1+$H$8),2)</f>
        <v>1425</v>
      </c>
      <c r="H12" s="154">
        <f>ROUND((E12*G12),2)</f>
        <v>1425</v>
      </c>
      <c r="K12" s="157"/>
      <c r="N12" s="158"/>
    </row>
    <row r="13" spans="1:14" ht="13.5" customHeight="1" x14ac:dyDescent="0.2">
      <c r="A13" s="151"/>
      <c r="B13" s="152"/>
      <c r="C13" s="153"/>
      <c r="D13" s="138"/>
      <c r="E13" s="154"/>
      <c r="F13" s="154"/>
      <c r="G13" s="154">
        <f>ROUND(F13+(F13*$H$8),2)</f>
        <v>0</v>
      </c>
      <c r="H13" s="159">
        <f>SUM(H12)</f>
        <v>1425</v>
      </c>
      <c r="K13" s="157"/>
    </row>
    <row r="14" spans="1:14" x14ac:dyDescent="0.2">
      <c r="A14" s="160" t="s">
        <v>91</v>
      </c>
      <c r="B14" s="161"/>
      <c r="C14" s="162" t="s">
        <v>84</v>
      </c>
      <c r="D14" s="163"/>
      <c r="E14" s="164"/>
      <c r="F14" s="164"/>
      <c r="G14" s="164">
        <f>ROUND(F14+(F14*$H$8),2)</f>
        <v>0</v>
      </c>
      <c r="H14" s="164">
        <f t="shared" ref="H14:H42" si="0">ROUND((E14*G14),2)</f>
        <v>0</v>
      </c>
      <c r="K14" s="157"/>
    </row>
    <row r="15" spans="1:14" ht="25.5" customHeight="1" x14ac:dyDescent="0.2">
      <c r="A15" s="165" t="s">
        <v>92</v>
      </c>
      <c r="B15" s="152" t="s">
        <v>104</v>
      </c>
      <c r="C15" s="153" t="s">
        <v>133</v>
      </c>
      <c r="D15" s="138" t="s">
        <v>111</v>
      </c>
      <c r="E15" s="166">
        <f>'MEMORIAL CALCULO'!E13</f>
        <v>290.11</v>
      </c>
      <c r="F15" s="205" t="s">
        <v>140</v>
      </c>
      <c r="G15" s="206"/>
      <c r="H15" s="207"/>
      <c r="K15" s="157"/>
    </row>
    <row r="16" spans="1:14" ht="18" customHeight="1" x14ac:dyDescent="0.2">
      <c r="A16" s="165" t="s">
        <v>93</v>
      </c>
      <c r="B16" s="152" t="s">
        <v>105</v>
      </c>
      <c r="C16" s="153" t="s">
        <v>134</v>
      </c>
      <c r="D16" s="138" t="s">
        <v>111</v>
      </c>
      <c r="E16" s="166">
        <f>'MEMORIAL CALCULO'!E14</f>
        <v>1450.54</v>
      </c>
      <c r="F16" s="208"/>
      <c r="G16" s="209"/>
      <c r="H16" s="210"/>
      <c r="K16" s="157"/>
    </row>
    <row r="17" spans="1:13" ht="58.5" customHeight="1" x14ac:dyDescent="0.2">
      <c r="A17" s="165" t="s">
        <v>94</v>
      </c>
      <c r="B17" s="152" t="s">
        <v>47</v>
      </c>
      <c r="C17" s="153" t="s">
        <v>142</v>
      </c>
      <c r="D17" s="138" t="s">
        <v>111</v>
      </c>
      <c r="E17" s="166">
        <f>'MEMORIAL CALCULO'!E15</f>
        <v>290.11</v>
      </c>
      <c r="F17" s="208"/>
      <c r="G17" s="209"/>
      <c r="H17" s="210"/>
      <c r="K17" s="157"/>
    </row>
    <row r="18" spans="1:13" ht="16.899999999999999" customHeight="1" x14ac:dyDescent="0.2">
      <c r="A18" s="165" t="s">
        <v>95</v>
      </c>
      <c r="B18" s="152" t="s">
        <v>150</v>
      </c>
      <c r="C18" s="136" t="s">
        <v>147</v>
      </c>
      <c r="D18" s="138" t="s">
        <v>111</v>
      </c>
      <c r="E18" s="166">
        <f>'MEMORIAL CALCULO'!E16</f>
        <v>290.11</v>
      </c>
      <c r="F18" s="208"/>
      <c r="G18" s="209"/>
      <c r="H18" s="210"/>
      <c r="K18" s="157"/>
    </row>
    <row r="19" spans="1:13" ht="22.5" x14ac:dyDescent="0.2">
      <c r="A19" s="165" t="s">
        <v>96</v>
      </c>
      <c r="B19" s="152" t="s">
        <v>50</v>
      </c>
      <c r="C19" s="153" t="s">
        <v>135</v>
      </c>
      <c r="D19" s="151" t="s">
        <v>109</v>
      </c>
      <c r="E19" s="166">
        <f>'MEMORIAL CALCULO'!E17</f>
        <v>1160.44</v>
      </c>
      <c r="F19" s="208"/>
      <c r="G19" s="209"/>
      <c r="H19" s="210"/>
      <c r="K19" s="157"/>
    </row>
    <row r="20" spans="1:13" ht="30.6" customHeight="1" x14ac:dyDescent="0.2">
      <c r="A20" s="165" t="s">
        <v>146</v>
      </c>
      <c r="B20" s="152" t="s">
        <v>149</v>
      </c>
      <c r="C20" s="153" t="s">
        <v>148</v>
      </c>
      <c r="D20" s="151" t="s">
        <v>109</v>
      </c>
      <c r="E20" s="166">
        <f>'MEMORIAL CALCULO'!E18</f>
        <v>1160.44</v>
      </c>
      <c r="F20" s="211"/>
      <c r="G20" s="212"/>
      <c r="H20" s="213"/>
      <c r="K20" s="157"/>
    </row>
    <row r="21" spans="1:13" ht="15" customHeight="1" x14ac:dyDescent="0.2">
      <c r="A21" s="151"/>
      <c r="B21" s="151"/>
      <c r="C21" s="153"/>
      <c r="D21" s="138"/>
      <c r="E21" s="166"/>
      <c r="F21" s="154"/>
      <c r="G21" s="154">
        <f>ROUND(F21+(F21*$H$8),2)</f>
        <v>0</v>
      </c>
      <c r="H21" s="154">
        <f t="shared" si="0"/>
        <v>0</v>
      </c>
      <c r="K21" s="157"/>
    </row>
    <row r="22" spans="1:13" x14ac:dyDescent="0.2">
      <c r="A22" s="160" t="s">
        <v>97</v>
      </c>
      <c r="B22" s="167"/>
      <c r="C22" s="162" t="s">
        <v>86</v>
      </c>
      <c r="D22" s="167"/>
      <c r="E22" s="164"/>
      <c r="F22" s="164"/>
      <c r="G22" s="164">
        <f>ROUND(F22+(F22*$H$8),2)</f>
        <v>0</v>
      </c>
      <c r="H22" s="164">
        <f t="shared" si="0"/>
        <v>0</v>
      </c>
      <c r="K22" s="157"/>
    </row>
    <row r="23" spans="1:13" ht="33.75" customHeight="1" x14ac:dyDescent="0.2">
      <c r="A23" s="165" t="s">
        <v>98</v>
      </c>
      <c r="B23" s="151" t="s">
        <v>106</v>
      </c>
      <c r="C23" s="153" t="s">
        <v>136</v>
      </c>
      <c r="D23" s="151" t="s">
        <v>110</v>
      </c>
      <c r="E23" s="156">
        <f>'MEMORIAL CALCULO'!E21</f>
        <v>1341.36</v>
      </c>
      <c r="F23" s="154">
        <v>69.84</v>
      </c>
      <c r="G23" s="156">
        <f>ROUND(F23*(1+$H$8),2)</f>
        <v>90.51</v>
      </c>
      <c r="H23" s="154">
        <f>ROUND((E23*G23),2)</f>
        <v>121406.49</v>
      </c>
      <c r="K23" s="157"/>
    </row>
    <row r="24" spans="1:13" x14ac:dyDescent="0.2">
      <c r="A24" s="151"/>
      <c r="B24" s="151"/>
      <c r="C24" s="153"/>
      <c r="D24" s="138"/>
      <c r="E24" s="156"/>
      <c r="F24" s="154"/>
      <c r="G24" s="156">
        <f>ROUND(F24+(F24*$H$8),2)</f>
        <v>0</v>
      </c>
      <c r="H24" s="168">
        <f>SUM(H23)</f>
        <v>121406.49</v>
      </c>
      <c r="K24" s="157"/>
    </row>
    <row r="25" spans="1:13" x14ac:dyDescent="0.2">
      <c r="A25" s="160" t="s">
        <v>99</v>
      </c>
      <c r="B25" s="167"/>
      <c r="C25" s="162" t="s">
        <v>87</v>
      </c>
      <c r="D25" s="167"/>
      <c r="E25" s="164"/>
      <c r="F25" s="164"/>
      <c r="G25" s="169">
        <f>ROUND(F25+(F25*$H$8),2)</f>
        <v>0</v>
      </c>
      <c r="H25" s="169">
        <f>ROUND((E25*G25),3)</f>
        <v>0</v>
      </c>
      <c r="K25" s="157"/>
    </row>
    <row r="26" spans="1:13" ht="33.75" x14ac:dyDescent="0.2">
      <c r="A26" s="165" t="s">
        <v>100</v>
      </c>
      <c r="B26" s="151" t="s">
        <v>107</v>
      </c>
      <c r="C26" s="153" t="s">
        <v>137</v>
      </c>
      <c r="D26" s="151" t="s">
        <v>108</v>
      </c>
      <c r="E26" s="156">
        <f>'MEMORIAL CALCULO'!E24</f>
        <v>314</v>
      </c>
      <c r="F26" s="154">
        <v>33.659999999999997</v>
      </c>
      <c r="G26" s="156">
        <f>ROUND(F26*(1+$H$8),2)</f>
        <v>43.62</v>
      </c>
      <c r="H26" s="154">
        <f>ROUND((E26*G26),2)</f>
        <v>13696.68</v>
      </c>
      <c r="I26" s="154"/>
      <c r="K26" s="157"/>
    </row>
    <row r="27" spans="1:13" ht="22.5" x14ac:dyDescent="0.2">
      <c r="A27" s="165" t="s">
        <v>113</v>
      </c>
      <c r="B27" s="151">
        <v>94287</v>
      </c>
      <c r="C27" s="153" t="s">
        <v>139</v>
      </c>
      <c r="D27" s="151" t="s">
        <v>108</v>
      </c>
      <c r="E27" s="156">
        <f>'MEMORIAL CALCULO'!E25</f>
        <v>52.44</v>
      </c>
      <c r="F27" s="154">
        <v>33.049999999999997</v>
      </c>
      <c r="G27" s="156">
        <f>ROUND(F27*(1+$H$8),2)</f>
        <v>42.83</v>
      </c>
      <c r="H27" s="154">
        <f>ROUND((E27*G27),2)</f>
        <v>2246.0100000000002</v>
      </c>
      <c r="I27" s="158"/>
      <c r="K27" s="157"/>
    </row>
    <row r="28" spans="1:13" ht="14.25" customHeight="1" x14ac:dyDescent="0.2">
      <c r="A28" s="151"/>
      <c r="B28" s="152"/>
      <c r="C28" s="153"/>
      <c r="D28" s="138"/>
      <c r="E28" s="156"/>
      <c r="F28" s="154"/>
      <c r="G28" s="156">
        <f>ROUND(F28+(F28*$H$8),2)</f>
        <v>0</v>
      </c>
      <c r="H28" s="168">
        <f>SUM(H26:H27)</f>
        <v>15942.69</v>
      </c>
      <c r="K28" s="157"/>
    </row>
    <row r="29" spans="1:13" ht="15.75" customHeight="1" x14ac:dyDescent="0.2">
      <c r="A29" s="160" t="s">
        <v>101</v>
      </c>
      <c r="B29" s="170"/>
      <c r="C29" s="162" t="s">
        <v>88</v>
      </c>
      <c r="D29" s="163"/>
      <c r="E29" s="164"/>
      <c r="F29" s="164"/>
      <c r="G29" s="169">
        <f>ROUND(F29+(F29*$H$8),2)</f>
        <v>0</v>
      </c>
      <c r="H29" s="169">
        <f t="shared" si="0"/>
        <v>0</v>
      </c>
      <c r="K29" s="157"/>
      <c r="M29" s="158"/>
    </row>
    <row r="30" spans="1:13" ht="56.25" x14ac:dyDescent="0.2">
      <c r="A30" s="165" t="s">
        <v>102</v>
      </c>
      <c r="B30" s="151" t="s">
        <v>70</v>
      </c>
      <c r="C30" s="153" t="s">
        <v>138</v>
      </c>
      <c r="D30" s="138" t="s">
        <v>108</v>
      </c>
      <c r="E30" s="156">
        <f>'MEMORIAL CALCULO'!E28</f>
        <v>69</v>
      </c>
      <c r="F30" s="154">
        <v>41.71</v>
      </c>
      <c r="G30" s="156">
        <f>ROUND(F30*(1+$H$8),2)</f>
        <v>54.05</v>
      </c>
      <c r="H30" s="154">
        <f>ROUND((E30*G30),2)</f>
        <v>3729.45</v>
      </c>
      <c r="K30" s="157"/>
    </row>
    <row r="31" spans="1:13" ht="15.75" customHeight="1" x14ac:dyDescent="0.2">
      <c r="A31" s="165"/>
      <c r="B31" s="151"/>
      <c r="C31" s="153"/>
      <c r="D31" s="138"/>
      <c r="E31" s="156"/>
      <c r="F31" s="154"/>
      <c r="G31" s="156"/>
      <c r="H31" s="168">
        <f>SUM(H30)</f>
        <v>3729.45</v>
      </c>
      <c r="J31" s="171"/>
    </row>
    <row r="32" spans="1:13" ht="18" customHeight="1" x14ac:dyDescent="0.2">
      <c r="A32" s="13"/>
      <c r="B32" s="172"/>
      <c r="C32" s="173"/>
      <c r="D32" s="16"/>
      <c r="E32" s="17"/>
      <c r="F32" s="17"/>
      <c r="G32" s="17">
        <f t="shared" ref="G32" si="1">ROUND(F32+(F32*$H$8),2)</f>
        <v>0</v>
      </c>
      <c r="H32" s="18">
        <f t="shared" ref="H32" si="2">ROUND((E32*G32),2)</f>
        <v>0</v>
      </c>
    </row>
    <row r="33" spans="1:11" x14ac:dyDescent="0.2">
      <c r="A33" s="174"/>
      <c r="B33" s="175"/>
      <c r="C33" s="176"/>
      <c r="D33" s="177"/>
      <c r="E33" s="178"/>
      <c r="F33" s="178"/>
      <c r="G33" s="178">
        <f t="shared" ref="G33:G42" si="3">ROUND(F33+(F33*$H$8),2)</f>
        <v>0</v>
      </c>
      <c r="H33" s="179">
        <f t="shared" si="0"/>
        <v>0</v>
      </c>
    </row>
    <row r="34" spans="1:11" ht="18" customHeight="1" x14ac:dyDescent="0.2">
      <c r="A34" s="13"/>
      <c r="B34" s="172"/>
      <c r="C34" s="173"/>
      <c r="D34" s="16"/>
      <c r="E34" s="17"/>
      <c r="F34" s="17"/>
      <c r="G34" s="17"/>
      <c r="H34" s="18">
        <f t="shared" si="0"/>
        <v>0</v>
      </c>
    </row>
    <row r="35" spans="1:11" ht="18" customHeight="1" x14ac:dyDescent="0.2">
      <c r="A35" s="13"/>
      <c r="B35" s="172"/>
      <c r="C35" s="173"/>
      <c r="D35" s="16"/>
      <c r="E35" s="17"/>
      <c r="F35" s="17"/>
      <c r="G35" s="17">
        <f t="shared" si="3"/>
        <v>0</v>
      </c>
      <c r="H35" s="18">
        <f t="shared" si="0"/>
        <v>0</v>
      </c>
    </row>
    <row r="36" spans="1:11" ht="18" customHeight="1" x14ac:dyDescent="0.2">
      <c r="A36" s="13"/>
      <c r="B36" s="172"/>
      <c r="C36" s="173"/>
      <c r="D36" s="16"/>
      <c r="E36" s="17"/>
      <c r="F36" s="17"/>
      <c r="G36" s="17">
        <f t="shared" si="3"/>
        <v>0</v>
      </c>
      <c r="H36" s="18">
        <f t="shared" si="0"/>
        <v>0</v>
      </c>
      <c r="J36" s="180"/>
    </row>
    <row r="37" spans="1:11" ht="18" customHeight="1" x14ac:dyDescent="0.2">
      <c r="A37" s="13"/>
      <c r="B37" s="172"/>
      <c r="C37" s="173"/>
      <c r="D37" s="16"/>
      <c r="E37" s="17"/>
      <c r="F37" s="17"/>
      <c r="G37" s="17">
        <f t="shared" si="3"/>
        <v>0</v>
      </c>
      <c r="H37" s="18">
        <f t="shared" si="0"/>
        <v>0</v>
      </c>
    </row>
    <row r="38" spans="1:11" ht="18" customHeight="1" x14ac:dyDescent="0.2">
      <c r="A38" s="13"/>
      <c r="B38" s="172"/>
      <c r="C38" s="173"/>
      <c r="D38" s="16"/>
      <c r="E38" s="17"/>
      <c r="F38" s="17"/>
      <c r="G38" s="17">
        <f t="shared" si="3"/>
        <v>0</v>
      </c>
      <c r="H38" s="18">
        <f t="shared" si="0"/>
        <v>0</v>
      </c>
    </row>
    <row r="39" spans="1:11" ht="18" customHeight="1" x14ac:dyDescent="0.2">
      <c r="A39" s="13"/>
      <c r="B39" s="172"/>
      <c r="C39" s="173"/>
      <c r="D39" s="16"/>
      <c r="E39" s="17"/>
      <c r="F39" s="17"/>
      <c r="G39" s="17">
        <f t="shared" si="3"/>
        <v>0</v>
      </c>
      <c r="H39" s="18">
        <f t="shared" si="0"/>
        <v>0</v>
      </c>
    </row>
    <row r="40" spans="1:11" ht="18" customHeight="1" x14ac:dyDescent="0.2">
      <c r="A40" s="13"/>
      <c r="B40" s="172"/>
      <c r="C40" s="173"/>
      <c r="D40" s="16"/>
      <c r="E40" s="17"/>
      <c r="F40" s="17"/>
      <c r="G40" s="17">
        <f t="shared" si="3"/>
        <v>0</v>
      </c>
      <c r="H40" s="18">
        <f t="shared" si="0"/>
        <v>0</v>
      </c>
    </row>
    <row r="41" spans="1:11" ht="18" customHeight="1" x14ac:dyDescent="0.2">
      <c r="A41" s="13"/>
      <c r="B41" s="172"/>
      <c r="C41" s="173"/>
      <c r="D41" s="19"/>
      <c r="E41" s="17"/>
      <c r="F41" s="17"/>
      <c r="G41" s="17">
        <f t="shared" si="3"/>
        <v>0</v>
      </c>
      <c r="H41" s="18">
        <f t="shared" si="0"/>
        <v>0</v>
      </c>
    </row>
    <row r="42" spans="1:11" ht="18" customHeight="1" x14ac:dyDescent="0.2">
      <c r="A42" s="181"/>
      <c r="B42" s="182"/>
      <c r="C42" s="183"/>
      <c r="D42" s="184"/>
      <c r="E42" s="185"/>
      <c r="F42" s="186"/>
      <c r="G42" s="186">
        <f t="shared" si="3"/>
        <v>0</v>
      </c>
      <c r="H42" s="18">
        <f t="shared" si="0"/>
        <v>0</v>
      </c>
      <c r="K42" s="180"/>
    </row>
    <row r="43" spans="1:11" ht="18" customHeight="1" x14ac:dyDescent="0.2">
      <c r="A43" s="203" t="s">
        <v>75</v>
      </c>
      <c r="B43" s="203"/>
      <c r="C43" s="203"/>
      <c r="D43" s="203"/>
      <c r="E43" s="203"/>
      <c r="F43" s="203"/>
      <c r="G43" s="203"/>
      <c r="H43" s="187">
        <f>H31+H28+H24+H13</f>
        <v>142503.63</v>
      </c>
    </row>
    <row r="44" spans="1:11" ht="14.25" customHeight="1" x14ac:dyDescent="0.2">
      <c r="A44" s="43"/>
      <c r="B44" s="43"/>
      <c r="C44" s="43"/>
      <c r="D44" s="43"/>
      <c r="E44" s="43"/>
      <c r="F44" s="44"/>
      <c r="G44" s="43"/>
      <c r="H44" s="44"/>
    </row>
    <row r="45" spans="1:11" ht="11.25" customHeight="1" x14ac:dyDescent="0.2">
      <c r="A45" s="188"/>
      <c r="B45" s="188"/>
      <c r="C45" s="188"/>
      <c r="D45" s="188"/>
      <c r="E45" s="188"/>
      <c r="F45" s="189"/>
      <c r="G45" s="188"/>
      <c r="H45" s="188"/>
    </row>
    <row r="46" spans="1:11" ht="11.25" customHeight="1" x14ac:dyDescent="0.2">
      <c r="A46" s="188"/>
      <c r="B46" s="196"/>
      <c r="C46" s="196"/>
      <c r="D46" s="188"/>
      <c r="E46" s="196"/>
      <c r="F46" s="196"/>
      <c r="G46" s="190"/>
      <c r="H46" s="188"/>
    </row>
    <row r="47" spans="1:11" x14ac:dyDescent="0.2">
      <c r="A47" s="6"/>
      <c r="B47" s="216" t="s">
        <v>13</v>
      </c>
      <c r="C47" s="216"/>
      <c r="D47" s="6"/>
      <c r="E47" s="217" t="s">
        <v>11</v>
      </c>
      <c r="F47" s="217"/>
      <c r="G47" s="134"/>
      <c r="H47" s="6"/>
    </row>
    <row r="48" spans="1:11" ht="12.75" hidden="1" customHeight="1" x14ac:dyDescent="0.2"/>
    <row r="51" spans="1:8" ht="11.25" customHeight="1" x14ac:dyDescent="0.2">
      <c r="A51" s="188"/>
      <c r="B51" s="196"/>
      <c r="C51" s="196"/>
      <c r="D51" s="188"/>
      <c r="E51" s="215"/>
      <c r="F51" s="215"/>
      <c r="G51" s="190"/>
      <c r="H51" s="188"/>
    </row>
    <row r="52" spans="1:8" x14ac:dyDescent="0.2">
      <c r="A52" s="6"/>
      <c r="B52" s="216" t="s">
        <v>80</v>
      </c>
      <c r="C52" s="216"/>
      <c r="D52" s="6"/>
      <c r="E52" s="217"/>
      <c r="F52" s="217"/>
      <c r="G52" s="134"/>
      <c r="H52" s="6"/>
    </row>
    <row r="53" spans="1:8" ht="12" customHeight="1" x14ac:dyDescent="0.2"/>
    <row r="54" spans="1:8" ht="11.25" customHeight="1" x14ac:dyDescent="0.2"/>
    <row r="55" spans="1:8" ht="12" customHeight="1" x14ac:dyDescent="0.2"/>
    <row r="56" spans="1:8" ht="14.1" customHeight="1" x14ac:dyDescent="0.2"/>
    <row r="57" spans="1:8" ht="4.5" customHeight="1" x14ac:dyDescent="0.2"/>
  </sheetData>
  <mergeCells count="23">
    <mergeCell ref="A1:H1"/>
    <mergeCell ref="E51:F51"/>
    <mergeCell ref="B52:C52"/>
    <mergeCell ref="E52:F52"/>
    <mergeCell ref="B51:C51"/>
    <mergeCell ref="F7:F8"/>
    <mergeCell ref="E7:E8"/>
    <mergeCell ref="F5:H5"/>
    <mergeCell ref="A4:E4"/>
    <mergeCell ref="A5:E5"/>
    <mergeCell ref="E6:H6"/>
    <mergeCell ref="A2:H2"/>
    <mergeCell ref="F4:H4"/>
    <mergeCell ref="B47:C47"/>
    <mergeCell ref="E47:F47"/>
    <mergeCell ref="E46:F46"/>
    <mergeCell ref="B46:C46"/>
    <mergeCell ref="A6:D6"/>
    <mergeCell ref="A8:D8"/>
    <mergeCell ref="A7:D7"/>
    <mergeCell ref="A43:G43"/>
    <mergeCell ref="A9:H9"/>
    <mergeCell ref="F15:H20"/>
  </mergeCells>
  <phoneticPr fontId="4" type="noConversion"/>
  <printOptions horizontalCentered="1"/>
  <pageMargins left="0.78740157480314965" right="0.19685039370078741" top="0.39370078740157483" bottom="0.39370078740157483" header="0" footer="0"/>
  <pageSetup paperSize="9" scale="71" orientation="portrait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6" zoomScale="110" zoomScaleNormal="110" zoomScaleSheetLayoutView="100" workbookViewId="0">
      <selection activeCell="H21" sqref="H21"/>
    </sheetView>
  </sheetViews>
  <sheetFormatPr defaultRowHeight="12.75" x14ac:dyDescent="0.2"/>
  <cols>
    <col min="1" max="1" width="9.5703125" customWidth="1"/>
    <col min="2" max="2" width="53.28515625" customWidth="1"/>
    <col min="3" max="3" width="55.42578125" style="128" customWidth="1"/>
    <col min="4" max="4" width="6.42578125" customWidth="1"/>
    <col min="5" max="5" width="13.140625" customWidth="1"/>
  </cols>
  <sheetData>
    <row r="1" spans="1:5" ht="13.5" thickBot="1" x14ac:dyDescent="0.25">
      <c r="A1" s="240"/>
      <c r="B1" s="240"/>
      <c r="C1" s="240"/>
      <c r="D1" s="240"/>
      <c r="E1" s="240"/>
    </row>
    <row r="2" spans="1:5" ht="13.5" thickBot="1" x14ac:dyDescent="0.25">
      <c r="A2" s="241" t="s">
        <v>114</v>
      </c>
      <c r="B2" s="242"/>
      <c r="C2" s="242"/>
      <c r="D2" s="242"/>
      <c r="E2" s="242"/>
    </row>
    <row r="3" spans="1:5" ht="13.5" thickBot="1" x14ac:dyDescent="0.25">
      <c r="A3" s="50"/>
      <c r="B3" s="50"/>
      <c r="C3" s="123"/>
      <c r="D3" s="50"/>
      <c r="E3" s="50"/>
    </row>
    <row r="4" spans="1:5" x14ac:dyDescent="0.2">
      <c r="A4" s="245" t="s">
        <v>81</v>
      </c>
      <c r="B4" s="246"/>
      <c r="C4" s="246"/>
      <c r="D4" s="246"/>
      <c r="E4" s="246"/>
    </row>
    <row r="5" spans="1:5" x14ac:dyDescent="0.2">
      <c r="A5" s="69" t="str">
        <f>'Planilha Orcamentaria'!A5:E5</f>
        <v>OBRA: CALÇAMENTO EM BLOQUETES</v>
      </c>
      <c r="B5" s="70"/>
      <c r="C5" s="124"/>
      <c r="D5" s="70"/>
      <c r="E5" s="70"/>
    </row>
    <row r="6" spans="1:5" s="48" customFormat="1" ht="27" customHeight="1" thickBot="1" x14ac:dyDescent="0.25">
      <c r="A6" s="248" t="str">
        <f>'Planilha Orcamentaria'!A6:D6</f>
        <v xml:space="preserve">LOCAL: AVENIDA ADÃO DIAS, RUA VIRGINIA FERREIRA DOS SANTOS E RUA SÃO MIGUEL - DISTRITO DE SÃO ROBERTO DE MINAS- SÃO JOÃO DA LAGOA- MG </v>
      </c>
      <c r="B6" s="249"/>
      <c r="C6" s="249"/>
      <c r="D6" s="249"/>
      <c r="E6" s="249"/>
    </row>
    <row r="7" spans="1:5" x14ac:dyDescent="0.2">
      <c r="A7" s="247"/>
      <c r="B7" s="247"/>
      <c r="C7" s="247"/>
      <c r="D7" s="247"/>
      <c r="E7" s="247"/>
    </row>
    <row r="8" spans="1:5" x14ac:dyDescent="0.2">
      <c r="A8" s="53" t="s">
        <v>0</v>
      </c>
      <c r="B8" s="53" t="s">
        <v>1</v>
      </c>
      <c r="C8" s="53" t="s">
        <v>115</v>
      </c>
      <c r="D8" s="53" t="s">
        <v>3</v>
      </c>
      <c r="E8" s="53" t="s">
        <v>2</v>
      </c>
    </row>
    <row r="9" spans="1:5" x14ac:dyDescent="0.2">
      <c r="A9" s="62" t="s">
        <v>90</v>
      </c>
      <c r="B9" s="55" t="s">
        <v>85</v>
      </c>
      <c r="C9" s="55"/>
      <c r="D9" s="54"/>
      <c r="E9" s="54"/>
    </row>
    <row r="10" spans="1:5" ht="56.25" x14ac:dyDescent="0.2">
      <c r="A10" s="57" t="s">
        <v>89</v>
      </c>
      <c r="B10" s="58" t="str">
        <f>'Planilha Orcamentaria'!C12</f>
        <v>FORNECIMENTO E COLOCAÇÃO DE PLACA DE OBRA EM CHAPA GALVANIZADA (3,00 X 1,5 0 M) - EM CHAPA GALVANIZADA 0,26 AFIXADAS COM REBITES 540 E PARAFUSOS 3/8, EM ESTRUTURA METÁLICA VIGA U 2" ENRIJECIDA COM METALON 20 X 20, SUPORTE EM EUCALIPTO AUTOCLAVADO PINTADAS</v>
      </c>
      <c r="C10" s="58" t="s">
        <v>116</v>
      </c>
      <c r="D10" s="56" t="s">
        <v>103</v>
      </c>
      <c r="E10" s="192">
        <v>1</v>
      </c>
    </row>
    <row r="11" spans="1:5" x14ac:dyDescent="0.2">
      <c r="A11" s="57"/>
      <c r="B11" s="58"/>
      <c r="C11" s="58"/>
      <c r="D11" s="56"/>
      <c r="E11" s="192"/>
    </row>
    <row r="12" spans="1:5" x14ac:dyDescent="0.2">
      <c r="A12" s="63" t="s">
        <v>91</v>
      </c>
      <c r="B12" s="60" t="s">
        <v>84</v>
      </c>
      <c r="C12" s="60"/>
      <c r="D12" s="61"/>
      <c r="E12" s="193"/>
    </row>
    <row r="13" spans="1:5" s="48" customFormat="1" ht="53.45" customHeight="1" x14ac:dyDescent="0.2">
      <c r="A13" s="135" t="s">
        <v>92</v>
      </c>
      <c r="B13" s="136" t="str">
        <f>'Planilha Orcamentaria'!C15</f>
        <v>ESCAVAÇÃO E CARGA COM TRATOR E CARREGADEIRA (MATERIAL DE 1ª CATEGORIA)</v>
      </c>
      <c r="C13" s="137" t="s">
        <v>153</v>
      </c>
      <c r="D13" s="138" t="s">
        <v>111</v>
      </c>
      <c r="E13" s="194">
        <f>ROUND(E14*0.2,2)</f>
        <v>290.11</v>
      </c>
    </row>
    <row r="14" spans="1:5" s="48" customFormat="1" ht="65.45" customHeight="1" x14ac:dyDescent="0.2">
      <c r="A14" s="135" t="s">
        <v>93</v>
      </c>
      <c r="B14" s="136" t="str">
        <f>'Planilha Orcamentaria'!C16</f>
        <v>REGULARIZAÇÃO DO SUB-LEITO (PROCTOR NORMAL)</v>
      </c>
      <c r="C14" s="136" t="s">
        <v>159</v>
      </c>
      <c r="D14" s="138" t="s">
        <v>110</v>
      </c>
      <c r="E14" s="192">
        <f>ROUND(((52*6.6)+(9*7.9))+(105*8.3)+((((18.19+13.5)+18.23)/2)*6.6),2)</f>
        <v>1450.54</v>
      </c>
    </row>
    <row r="15" spans="1:5" s="48" customFormat="1" ht="57.6" customHeight="1" x14ac:dyDescent="0.2">
      <c r="A15" s="135" t="s">
        <v>94</v>
      </c>
      <c r="B15" s="136" t="str">
        <f>'Planilha Orcamentaria'!C17</f>
        <v>BASE DE SOLO SEM MISTURA, COMPACTADA NA ENERGIA DO PROCTOR INTERMEDIÁRIO (EXECUÇÃO,INCLUINDO ESCAVAÇÃO,CARGA, DESCARGA, ESPALHAMENTO, UMIDECIMENTO E COMPACTAÇÃO DO MATERIAL; EXCLUI AQUISIÇÃO E TRANSPORTE DO MATERIAL)</v>
      </c>
      <c r="C15" s="137" t="s">
        <v>154</v>
      </c>
      <c r="D15" s="138" t="s">
        <v>111</v>
      </c>
      <c r="E15" s="192">
        <f>ROUND(E14*0.2,2)</f>
        <v>290.11</v>
      </c>
    </row>
    <row r="16" spans="1:5" s="48" customFormat="1" ht="49.15" customHeight="1" x14ac:dyDescent="0.2">
      <c r="A16" s="135" t="s">
        <v>95</v>
      </c>
      <c r="B16" s="136" t="s">
        <v>147</v>
      </c>
      <c r="C16" s="137" t="s">
        <v>155</v>
      </c>
      <c r="D16" s="138" t="s">
        <v>111</v>
      </c>
      <c r="E16" s="192">
        <f>ROUND(E14*0.2,2)</f>
        <v>290.11</v>
      </c>
    </row>
    <row r="17" spans="1:5" s="48" customFormat="1" ht="28.15" customHeight="1" x14ac:dyDescent="0.2">
      <c r="A17" s="135" t="s">
        <v>96</v>
      </c>
      <c r="B17" s="136" t="str">
        <f>'Planilha Orcamentaria'!C19</f>
        <v>TRANSPORTE DE MATERIAL DE JAZIDA PARA CONSERVAÇÃO. DISTÂNCIA MÉDIA DE TRANSPORTE &lt;= 10,00 KM</v>
      </c>
      <c r="C17" s="136" t="s">
        <v>156</v>
      </c>
      <c r="D17" s="139" t="s">
        <v>109</v>
      </c>
      <c r="E17" s="192">
        <f>ROUND(E16*4,2)</f>
        <v>1160.44</v>
      </c>
    </row>
    <row r="18" spans="1:5" s="140" customFormat="1" ht="37.15" customHeight="1" x14ac:dyDescent="0.2">
      <c r="A18" s="135" t="s">
        <v>146</v>
      </c>
      <c r="B18" s="137" t="str">
        <f>'Planilha Orcamentaria'!C20</f>
        <v>TRANSPORTE DE MATERIAL DE QUALQUER NATUREZA EM
CAMINHÃO 2 KM &lt; DMT &lt;= 5 KM (DENTRO DO PERÍMETRO
URBANO)</v>
      </c>
      <c r="C18" s="137" t="s">
        <v>160</v>
      </c>
      <c r="D18" s="135" t="s">
        <v>109</v>
      </c>
      <c r="E18" s="194">
        <f>ROUND(E13*4,2)</f>
        <v>1160.44</v>
      </c>
    </row>
    <row r="19" spans="1:5" x14ac:dyDescent="0.2">
      <c r="A19" s="57"/>
      <c r="B19" s="58"/>
      <c r="C19" s="58"/>
      <c r="D19" s="56"/>
      <c r="E19" s="192"/>
    </row>
    <row r="20" spans="1:5" x14ac:dyDescent="0.2">
      <c r="A20" s="63" t="s">
        <v>97</v>
      </c>
      <c r="B20" s="60" t="s">
        <v>86</v>
      </c>
      <c r="C20" s="60"/>
      <c r="D20" s="59"/>
      <c r="E20" s="193"/>
    </row>
    <row r="21" spans="1:5" s="48" customFormat="1" ht="65.45" customHeight="1" x14ac:dyDescent="0.2">
      <c r="A21" s="135" t="s">
        <v>98</v>
      </c>
      <c r="B21" s="136" t="str">
        <f>'Planilha Orcamentaria'!C23</f>
        <v>EXECUÇÃO DE CALÇAMENTO EM BLOQUETE - E = 8 CM - FCK = 35 MPA, INCLUINDO FORNECIMENTO E TRANSPORTE DE TODOS OS MATERIAIS, COLCHÃO DE ASSENTAMENTO E = 6 CM</v>
      </c>
      <c r="C21" s="136" t="s">
        <v>163</v>
      </c>
      <c r="D21" s="139" t="s">
        <v>110</v>
      </c>
      <c r="E21" s="192">
        <f>ROUND(((52*6)+(9*7.9))+(105*7.7)+((((18.19+13.5)+18.23)/2)*6),2)</f>
        <v>1341.36</v>
      </c>
    </row>
    <row r="22" spans="1:5" x14ac:dyDescent="0.2">
      <c r="A22" s="57"/>
      <c r="B22" s="58"/>
      <c r="C22" s="58"/>
      <c r="D22" s="56"/>
      <c r="E22" s="192"/>
    </row>
    <row r="23" spans="1:5" x14ac:dyDescent="0.2">
      <c r="A23" s="63" t="s">
        <v>99</v>
      </c>
      <c r="B23" s="60" t="s">
        <v>87</v>
      </c>
      <c r="C23" s="60"/>
      <c r="D23" s="59"/>
      <c r="E23" s="193"/>
    </row>
    <row r="24" spans="1:5" s="48" customFormat="1" ht="40.15" customHeight="1" x14ac:dyDescent="0.2">
      <c r="A24" s="135" t="s">
        <v>100</v>
      </c>
      <c r="B24" s="136" t="str">
        <f>'Planilha Orcamentaria'!C26</f>
        <v>MEIO-FIO COM SARJETA, EXECUTADO C/EXTRUSORA (SARJETA 30X8CM MEIO-FIO 15X10CM X H=23CM), INCLUI ESCAVAÇÃO E ACERTO FAIXA 0,45M</v>
      </c>
      <c r="C24" s="136" t="s">
        <v>157</v>
      </c>
      <c r="D24" s="139" t="s">
        <v>108</v>
      </c>
      <c r="E24" s="192">
        <f>ROUND((105*2)+(52*2),2)</f>
        <v>314</v>
      </c>
    </row>
    <row r="25" spans="1:5" s="48" customFormat="1" ht="27" customHeight="1" x14ac:dyDescent="0.2">
      <c r="A25" s="135" t="s">
        <v>113</v>
      </c>
      <c r="B25" s="136" t="str">
        <f>'Planilha Orcamentaria'!C27</f>
        <v>EXECUÇÃO DE SARJETA DE CONCRETO USINADO, MOLDADA IN LOCO EM TRECHO RETO, 30 CM BASE X 10 CM ALTURA.</v>
      </c>
      <c r="C25" s="136" t="s">
        <v>158</v>
      </c>
      <c r="D25" s="139" t="s">
        <v>108</v>
      </c>
      <c r="E25" s="192">
        <f>ROUND(18.19+13.5+18.23+2.52,2)</f>
        <v>52.44</v>
      </c>
    </row>
    <row r="26" spans="1:5" x14ac:dyDescent="0.2">
      <c r="A26" s="57"/>
      <c r="B26" s="58"/>
      <c r="C26" s="58"/>
      <c r="D26" s="56"/>
      <c r="E26" s="192"/>
    </row>
    <row r="27" spans="1:5" x14ac:dyDescent="0.2">
      <c r="A27" s="74" t="s">
        <v>101</v>
      </c>
      <c r="B27" s="75" t="s">
        <v>88</v>
      </c>
      <c r="C27" s="75"/>
      <c r="D27" s="76"/>
      <c r="E27" s="195"/>
    </row>
    <row r="28" spans="1:5" s="48" customFormat="1" ht="94.9" customHeight="1" x14ac:dyDescent="0.2">
      <c r="A28" s="135" t="s">
        <v>102</v>
      </c>
      <c r="B28" s="136" t="str">
        <f>'Planilha Orcamentaria'!C30</f>
        <v>GUIA DE MEIO-FIO, EM CONCRETO COM FCK 20MPA, PRÉ-MOLDADA, MFC-01 PADRÃO DER-MG, DIMENSÕES (12X16,7X35)CM, EXCLUSIVE SARJETA, INCLUSIVE ESCAVAÇÃO, APILOAMENTO E TRANSPORTE COM RETIRADA DO MATERIAL ESCAVADO (EM CAÇAMBA)</v>
      </c>
      <c r="C28" s="136" t="s">
        <v>161</v>
      </c>
      <c r="D28" s="138" t="s">
        <v>108</v>
      </c>
      <c r="E28" s="192">
        <f>ROUND((7.7*3)+(1*7.9)+(1*9)+(2*6)+(2*6)+(1*5),2)</f>
        <v>69</v>
      </c>
    </row>
    <row r="29" spans="1:5" x14ac:dyDescent="0.2">
      <c r="A29" s="64"/>
      <c r="B29" s="65"/>
      <c r="C29" s="65"/>
      <c r="D29" s="66"/>
      <c r="E29" s="67"/>
    </row>
    <row r="30" spans="1:5" x14ac:dyDescent="0.2">
      <c r="A30" s="51"/>
      <c r="B30" s="51"/>
      <c r="C30" s="125"/>
      <c r="D30" s="51"/>
      <c r="E30" s="51"/>
    </row>
    <row r="31" spans="1:5" x14ac:dyDescent="0.2">
      <c r="A31" s="52"/>
      <c r="B31" s="52"/>
      <c r="C31" s="126"/>
      <c r="D31" s="52"/>
      <c r="E31" s="52"/>
    </row>
    <row r="32" spans="1:5" x14ac:dyDescent="0.2">
      <c r="A32" s="52"/>
      <c r="B32" s="243"/>
      <c r="C32" s="243"/>
      <c r="D32" s="52"/>
      <c r="E32" s="73"/>
    </row>
    <row r="33" spans="1:5" x14ac:dyDescent="0.2">
      <c r="A33" s="71"/>
      <c r="B33" s="244" t="s">
        <v>13</v>
      </c>
      <c r="C33" s="244"/>
      <c r="D33" s="71"/>
      <c r="E33" s="72" t="s">
        <v>117</v>
      </c>
    </row>
    <row r="35" spans="1:5" x14ac:dyDescent="0.2">
      <c r="A35" s="49"/>
      <c r="B35" s="49"/>
      <c r="C35" s="127"/>
      <c r="D35" s="49"/>
      <c r="E35" s="49"/>
    </row>
    <row r="37" spans="1:5" x14ac:dyDescent="0.2">
      <c r="A37" s="52"/>
      <c r="B37" s="243"/>
      <c r="C37" s="243"/>
      <c r="D37" s="52"/>
      <c r="E37" s="68"/>
    </row>
    <row r="38" spans="1:5" x14ac:dyDescent="0.2">
      <c r="A38" s="71"/>
      <c r="B38" s="244" t="s">
        <v>80</v>
      </c>
      <c r="C38" s="244"/>
      <c r="D38" s="71"/>
      <c r="E38" s="72"/>
    </row>
    <row r="40" spans="1:5" x14ac:dyDescent="0.2">
      <c r="A40" s="49"/>
      <c r="B40" s="49"/>
      <c r="C40" s="127"/>
      <c r="D40" s="49"/>
      <c r="E40" s="49"/>
    </row>
    <row r="41" spans="1:5" x14ac:dyDescent="0.2">
      <c r="A41" s="49"/>
      <c r="B41" s="49"/>
      <c r="C41" s="127"/>
      <c r="D41" s="49"/>
      <c r="E41" s="49"/>
    </row>
  </sheetData>
  <mergeCells count="9">
    <mergeCell ref="A1:E1"/>
    <mergeCell ref="A2:E2"/>
    <mergeCell ref="B37:C37"/>
    <mergeCell ref="B38:C38"/>
    <mergeCell ref="A4:E4"/>
    <mergeCell ref="B33:C33"/>
    <mergeCell ref="B32:C32"/>
    <mergeCell ref="A7:E7"/>
    <mergeCell ref="A6:E6"/>
  </mergeCells>
  <phoneticPr fontId="4" type="noConversion"/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90" zoomScaleNormal="90" zoomScaleSheetLayoutView="90" workbookViewId="0">
      <selection activeCell="M9" sqref="M9"/>
    </sheetView>
  </sheetViews>
  <sheetFormatPr defaultRowHeight="12.75" x14ac:dyDescent="0.2"/>
  <cols>
    <col min="1" max="1" width="12.140625" style="121" customWidth="1"/>
    <col min="2" max="2" width="40.5703125" style="121" customWidth="1"/>
    <col min="3" max="4" width="14.28515625" style="122" customWidth="1"/>
    <col min="5" max="5" width="15.7109375" style="121" customWidth="1"/>
    <col min="6" max="6" width="1.7109375" style="121" customWidth="1"/>
    <col min="7" max="7" width="15.7109375" style="121" customWidth="1"/>
    <col min="8" max="8" width="3.140625" style="121" customWidth="1"/>
    <col min="9" max="9" width="15.7109375" style="121" customWidth="1"/>
    <col min="10" max="10" width="3.85546875" style="121" customWidth="1"/>
    <col min="11" max="11" width="11" bestFit="1" customWidth="1"/>
  </cols>
  <sheetData>
    <row r="1" spans="1:11" ht="13.5" thickBot="1" x14ac:dyDescent="0.25">
      <c r="A1" s="312"/>
      <c r="B1" s="313" t="s">
        <v>118</v>
      </c>
      <c r="C1" s="313"/>
      <c r="D1" s="313"/>
      <c r="E1" s="313"/>
      <c r="F1" s="313"/>
      <c r="G1" s="313"/>
      <c r="H1" s="313"/>
      <c r="I1" s="313"/>
      <c r="J1" s="314"/>
    </row>
    <row r="2" spans="1:11" x14ac:dyDescent="0.2">
      <c r="A2" s="258" t="s">
        <v>119</v>
      </c>
      <c r="B2" s="259"/>
      <c r="C2" s="129" t="s">
        <v>152</v>
      </c>
      <c r="D2" s="130"/>
      <c r="E2" s="132">
        <f>D16</f>
        <v>142503.63</v>
      </c>
      <c r="F2" s="130"/>
      <c r="G2" s="131"/>
      <c r="H2" s="252" t="s">
        <v>145</v>
      </c>
      <c r="I2" s="253"/>
      <c r="J2" s="254"/>
    </row>
    <row r="3" spans="1:11" ht="38.25" customHeight="1" x14ac:dyDescent="0.2">
      <c r="A3" s="260" t="s">
        <v>141</v>
      </c>
      <c r="B3" s="257"/>
      <c r="C3" s="255" t="s">
        <v>162</v>
      </c>
      <c r="D3" s="256"/>
      <c r="E3" s="256"/>
      <c r="F3" s="256"/>
      <c r="G3" s="257"/>
      <c r="H3" s="255" t="s">
        <v>130</v>
      </c>
      <c r="I3" s="256"/>
      <c r="J3" s="311"/>
    </row>
    <row r="4" spans="1:11" ht="25.5" x14ac:dyDescent="0.2">
      <c r="A4" s="315" t="s">
        <v>0</v>
      </c>
      <c r="B4" s="77" t="s">
        <v>120</v>
      </c>
      <c r="C4" s="78" t="s">
        <v>121</v>
      </c>
      <c r="D4" s="78" t="s">
        <v>122</v>
      </c>
      <c r="E4" s="250" t="s">
        <v>123</v>
      </c>
      <c r="F4" s="251"/>
      <c r="G4" s="250" t="s">
        <v>131</v>
      </c>
      <c r="H4" s="251"/>
      <c r="I4" s="250" t="s">
        <v>124</v>
      </c>
      <c r="J4" s="316"/>
    </row>
    <row r="5" spans="1:11" x14ac:dyDescent="0.2">
      <c r="A5" s="317">
        <v>1</v>
      </c>
      <c r="B5" s="270" t="str">
        <f>'Planilha Orcamentaria'!C11</f>
        <v xml:space="preserve">SERVIÇOS PRELIMINARES </v>
      </c>
      <c r="C5" s="79" t="s">
        <v>125</v>
      </c>
      <c r="D5" s="80">
        <f>D6/D16</f>
        <v>9.9997452696468144E-3</v>
      </c>
      <c r="E5" s="277">
        <v>1</v>
      </c>
      <c r="F5" s="278"/>
      <c r="G5" s="277"/>
      <c r="H5" s="278"/>
      <c r="I5" s="267"/>
      <c r="J5" s="318"/>
      <c r="K5" s="46"/>
    </row>
    <row r="6" spans="1:11" x14ac:dyDescent="0.2">
      <c r="A6" s="317"/>
      <c r="B6" s="271"/>
      <c r="C6" s="79" t="s">
        <v>126</v>
      </c>
      <c r="D6" s="81">
        <f>'Planilha Orcamentaria'!H13</f>
        <v>1425</v>
      </c>
      <c r="E6" s="265">
        <f t="shared" ref="E6:I6" si="0">E5*$D$6</f>
        <v>1425</v>
      </c>
      <c r="F6" s="266"/>
      <c r="G6" s="265">
        <f t="shared" si="0"/>
        <v>0</v>
      </c>
      <c r="H6" s="266"/>
      <c r="I6" s="265">
        <f t="shared" si="0"/>
        <v>0</v>
      </c>
      <c r="J6" s="319"/>
      <c r="K6" s="46"/>
    </row>
    <row r="7" spans="1:11" x14ac:dyDescent="0.2">
      <c r="A7" s="317">
        <v>2</v>
      </c>
      <c r="B7" s="273" t="str">
        <f>'Planilha Orcamentaria'!C14</f>
        <v xml:space="preserve">TERRAPLENAGEM E BASE </v>
      </c>
      <c r="C7" s="82" t="s">
        <v>125</v>
      </c>
      <c r="D7" s="83">
        <f>D8/D16</f>
        <v>0</v>
      </c>
      <c r="E7" s="284"/>
      <c r="F7" s="285"/>
      <c r="G7" s="284"/>
      <c r="H7" s="285"/>
      <c r="I7" s="272"/>
      <c r="J7" s="320"/>
      <c r="K7" s="46"/>
    </row>
    <row r="8" spans="1:11" x14ac:dyDescent="0.2">
      <c r="A8" s="317"/>
      <c r="B8" s="274"/>
      <c r="C8" s="82" t="s">
        <v>126</v>
      </c>
      <c r="D8" s="84">
        <f>'Planilha Orcamentaria'!H21</f>
        <v>0</v>
      </c>
      <c r="E8" s="275"/>
      <c r="F8" s="276"/>
      <c r="G8" s="275"/>
      <c r="H8" s="276"/>
      <c r="I8" s="275"/>
      <c r="J8" s="321"/>
      <c r="K8" s="46"/>
    </row>
    <row r="9" spans="1:11" x14ac:dyDescent="0.2">
      <c r="A9" s="317">
        <v>3</v>
      </c>
      <c r="B9" s="270" t="str">
        <f>'Planilha Orcamentaria'!C22</f>
        <v xml:space="preserve">PAVIMENTAÇÃO </v>
      </c>
      <c r="C9" s="79" t="s">
        <v>125</v>
      </c>
      <c r="D9" s="80">
        <f>D10/D16</f>
        <v>0.85195366602240241</v>
      </c>
      <c r="E9" s="277">
        <v>0.35</v>
      </c>
      <c r="F9" s="278"/>
      <c r="G9" s="277">
        <v>0.35</v>
      </c>
      <c r="H9" s="278"/>
      <c r="I9" s="267">
        <v>0.3</v>
      </c>
      <c r="J9" s="318"/>
      <c r="K9" s="46"/>
    </row>
    <row r="10" spans="1:11" x14ac:dyDescent="0.2">
      <c r="A10" s="317"/>
      <c r="B10" s="271"/>
      <c r="C10" s="79" t="s">
        <v>126</v>
      </c>
      <c r="D10" s="81">
        <f>'Planilha Orcamentaria'!H24</f>
        <v>121406.49</v>
      </c>
      <c r="E10" s="265">
        <f>E9*$D$10</f>
        <v>42492.271500000003</v>
      </c>
      <c r="F10" s="266"/>
      <c r="G10" s="265">
        <f t="shared" ref="G10:I10" si="1">G9*$D$10</f>
        <v>42492.271500000003</v>
      </c>
      <c r="H10" s="266"/>
      <c r="I10" s="265">
        <f t="shared" si="1"/>
        <v>36421.947</v>
      </c>
      <c r="J10" s="319"/>
      <c r="K10" s="46"/>
    </row>
    <row r="11" spans="1:11" x14ac:dyDescent="0.2">
      <c r="A11" s="317">
        <v>4</v>
      </c>
      <c r="B11" s="286" t="str">
        <f>'Planilha Orcamentaria'!C25</f>
        <v xml:space="preserve">DRENAGEM </v>
      </c>
      <c r="C11" s="82" t="s">
        <v>125</v>
      </c>
      <c r="D11" s="83">
        <f>D12/D16</f>
        <v>0.11187567643013725</v>
      </c>
      <c r="E11" s="284">
        <v>0.3</v>
      </c>
      <c r="F11" s="285"/>
      <c r="G11" s="284">
        <v>0.3</v>
      </c>
      <c r="H11" s="285"/>
      <c r="I11" s="272">
        <v>0.4</v>
      </c>
      <c r="J11" s="320"/>
      <c r="K11" s="46"/>
    </row>
    <row r="12" spans="1:11" x14ac:dyDescent="0.2">
      <c r="A12" s="317"/>
      <c r="B12" s="287"/>
      <c r="C12" s="85" t="s">
        <v>126</v>
      </c>
      <c r="D12" s="86">
        <f>'Planilha Orcamentaria'!H28</f>
        <v>15942.69</v>
      </c>
      <c r="E12" s="268">
        <f>E11*$D$12</f>
        <v>4782.8069999999998</v>
      </c>
      <c r="F12" s="269"/>
      <c r="G12" s="268">
        <f>G11*$D$12</f>
        <v>4782.8069999999998</v>
      </c>
      <c r="H12" s="269"/>
      <c r="I12" s="268">
        <f t="shared" ref="I12" si="2">I11*$D$12</f>
        <v>6377.0760000000009</v>
      </c>
      <c r="J12" s="322"/>
      <c r="K12" s="46"/>
    </row>
    <row r="13" spans="1:11" x14ac:dyDescent="0.2">
      <c r="A13" s="317">
        <v>5</v>
      </c>
      <c r="B13" s="288" t="str">
        <f>'Planilha Orcamentaria'!C29</f>
        <v xml:space="preserve">SERVIÇOS COMPLEMENTARES </v>
      </c>
      <c r="C13" s="79" t="s">
        <v>125</v>
      </c>
      <c r="D13" s="80">
        <f>D14/D16</f>
        <v>2.6170912277813551E-2</v>
      </c>
      <c r="E13" s="277">
        <v>0.3</v>
      </c>
      <c r="F13" s="278"/>
      <c r="G13" s="277">
        <v>0.3</v>
      </c>
      <c r="H13" s="278"/>
      <c r="I13" s="267">
        <v>0.4</v>
      </c>
      <c r="J13" s="318"/>
      <c r="K13" s="46"/>
    </row>
    <row r="14" spans="1:11" x14ac:dyDescent="0.2">
      <c r="A14" s="317"/>
      <c r="B14" s="289"/>
      <c r="C14" s="79" t="s">
        <v>126</v>
      </c>
      <c r="D14" s="81">
        <f>'Planilha Orcamentaria'!H31</f>
        <v>3729.45</v>
      </c>
      <c r="E14" s="265">
        <f>E13*$D$14</f>
        <v>1118.8349999999998</v>
      </c>
      <c r="F14" s="266"/>
      <c r="G14" s="265">
        <f>G13*$D$14</f>
        <v>1118.8349999999998</v>
      </c>
      <c r="H14" s="266"/>
      <c r="I14" s="265">
        <f t="shared" ref="I14" si="3">I13*$D$14</f>
        <v>1491.78</v>
      </c>
      <c r="J14" s="319"/>
      <c r="K14" s="46"/>
    </row>
    <row r="15" spans="1:11" x14ac:dyDescent="0.2">
      <c r="A15" s="279" t="s">
        <v>127</v>
      </c>
      <c r="B15" s="280"/>
      <c r="C15" s="87" t="s">
        <v>125</v>
      </c>
      <c r="D15" s="88">
        <f>D5+D7+D9+D13+D11</f>
        <v>1</v>
      </c>
      <c r="E15" s="263">
        <f>E16/$D$16</f>
        <v>0.34959750498987291</v>
      </c>
      <c r="F15" s="290"/>
      <c r="G15" s="263">
        <f t="shared" ref="G15:I15" si="4">G16/$D$16</f>
        <v>0.3395977597202261</v>
      </c>
      <c r="H15" s="290"/>
      <c r="I15" s="263">
        <f t="shared" si="4"/>
        <v>0.31080473528990105</v>
      </c>
      <c r="J15" s="264"/>
      <c r="K15" s="46"/>
    </row>
    <row r="16" spans="1:11" ht="13.5" thickBot="1" x14ac:dyDescent="0.25">
      <c r="A16" s="281"/>
      <c r="B16" s="282"/>
      <c r="C16" s="89" t="s">
        <v>126</v>
      </c>
      <c r="D16" s="90">
        <f>D6+D8+D10+D12+D14</f>
        <v>142503.63</v>
      </c>
      <c r="E16" s="261">
        <f>E6+E8+E10+E12+E14</f>
        <v>49818.913500000002</v>
      </c>
      <c r="F16" s="291"/>
      <c r="G16" s="261">
        <f>G6+G8+G10+G12+G14</f>
        <v>48393.913500000002</v>
      </c>
      <c r="H16" s="291"/>
      <c r="I16" s="261">
        <f>I6+I8+I10+I12+I14</f>
        <v>44290.803</v>
      </c>
      <c r="J16" s="262"/>
      <c r="K16" s="46"/>
    </row>
    <row r="17" spans="1:10" ht="13.5" thickBot="1" x14ac:dyDescent="0.25">
      <c r="A17" s="323"/>
      <c r="B17" s="91"/>
      <c r="C17" s="92"/>
      <c r="D17" s="92"/>
      <c r="E17" s="91"/>
      <c r="F17" s="91"/>
      <c r="G17" s="91"/>
      <c r="H17" s="91"/>
      <c r="I17" s="91"/>
      <c r="J17" s="324"/>
    </row>
    <row r="18" spans="1:10" x14ac:dyDescent="0.2">
      <c r="A18" s="93"/>
      <c r="B18" s="94"/>
      <c r="C18" s="94"/>
      <c r="D18" s="94"/>
      <c r="E18" s="94"/>
      <c r="F18" s="95"/>
      <c r="G18" s="96"/>
      <c r="H18" s="97"/>
      <c r="I18" s="97"/>
      <c r="J18" s="98"/>
    </row>
    <row r="19" spans="1:10" x14ac:dyDescent="0.2">
      <c r="A19" s="99"/>
      <c r="B19" s="100"/>
      <c r="C19" s="101"/>
      <c r="D19" s="102"/>
      <c r="E19" s="100"/>
      <c r="F19" s="103"/>
      <c r="G19" s="104" t="s">
        <v>128</v>
      </c>
      <c r="H19" s="105"/>
      <c r="I19" s="105"/>
      <c r="J19" s="106"/>
    </row>
    <row r="20" spans="1:10" x14ac:dyDescent="0.2">
      <c r="A20" s="107"/>
      <c r="B20" s="191"/>
      <c r="C20" s="108"/>
      <c r="D20" s="283" t="s">
        <v>129</v>
      </c>
      <c r="E20" s="283"/>
      <c r="F20" s="109"/>
      <c r="G20" s="110"/>
      <c r="H20" s="105"/>
      <c r="I20" s="105"/>
      <c r="J20" s="111"/>
    </row>
    <row r="21" spans="1:10" x14ac:dyDescent="0.2">
      <c r="A21" s="112"/>
      <c r="B21" s="113"/>
      <c r="C21" s="108"/>
      <c r="D21" s="108"/>
      <c r="E21" s="105"/>
      <c r="F21" s="114"/>
      <c r="G21" s="110"/>
      <c r="H21" s="105"/>
      <c r="I21" s="105"/>
      <c r="J21" s="111"/>
    </row>
    <row r="22" spans="1:10" x14ac:dyDescent="0.2">
      <c r="A22" s="115"/>
      <c r="B22" s="116"/>
      <c r="C22" s="117"/>
      <c r="D22" s="117"/>
      <c r="E22" s="118"/>
      <c r="F22" s="114"/>
      <c r="G22" s="110"/>
      <c r="H22" s="105"/>
      <c r="I22" s="105"/>
      <c r="J22" s="111"/>
    </row>
    <row r="23" spans="1:10" x14ac:dyDescent="0.2">
      <c r="A23" s="119"/>
      <c r="B23" s="191"/>
      <c r="C23" s="120"/>
      <c r="D23" s="120"/>
      <c r="E23" s="105"/>
      <c r="F23" s="114"/>
      <c r="G23" s="110"/>
      <c r="H23" s="105"/>
      <c r="I23" s="105"/>
      <c r="J23" s="111"/>
    </row>
    <row r="24" spans="1:10" ht="13.5" thickBot="1" x14ac:dyDescent="0.25">
      <c r="A24" s="325"/>
      <c r="B24" s="326"/>
      <c r="C24" s="327"/>
      <c r="D24" s="327"/>
      <c r="E24" s="326"/>
      <c r="F24" s="326"/>
      <c r="G24" s="328"/>
      <c r="H24" s="326"/>
      <c r="I24" s="326"/>
      <c r="J24" s="329"/>
    </row>
  </sheetData>
  <mergeCells count="57">
    <mergeCell ref="G15:H15"/>
    <mergeCell ref="G16:H16"/>
    <mergeCell ref="E15:F15"/>
    <mergeCell ref="E16:F16"/>
    <mergeCell ref="G4:H4"/>
    <mergeCell ref="G5:H5"/>
    <mergeCell ref="G6:H6"/>
    <mergeCell ref="G7:H7"/>
    <mergeCell ref="G8:H8"/>
    <mergeCell ref="G9:H9"/>
    <mergeCell ref="G10:H10"/>
    <mergeCell ref="G11:H11"/>
    <mergeCell ref="E12:F12"/>
    <mergeCell ref="E13:F13"/>
    <mergeCell ref="E14:F14"/>
    <mergeCell ref="G12:H12"/>
    <mergeCell ref="G13:H13"/>
    <mergeCell ref="G14:H14"/>
    <mergeCell ref="A15:B16"/>
    <mergeCell ref="D20:E20"/>
    <mergeCell ref="E4:F4"/>
    <mergeCell ref="E5:F5"/>
    <mergeCell ref="E6:F6"/>
    <mergeCell ref="E7:F7"/>
    <mergeCell ref="E8:F8"/>
    <mergeCell ref="E9:F9"/>
    <mergeCell ref="E10:F10"/>
    <mergeCell ref="E11:F11"/>
    <mergeCell ref="A11:A12"/>
    <mergeCell ref="B11:B12"/>
    <mergeCell ref="A13:A14"/>
    <mergeCell ref="B13:B14"/>
    <mergeCell ref="A5:A6"/>
    <mergeCell ref="B5:B6"/>
    <mergeCell ref="I6:J6"/>
    <mergeCell ref="I5:J5"/>
    <mergeCell ref="A7:A8"/>
    <mergeCell ref="B7:B8"/>
    <mergeCell ref="I8:J8"/>
    <mergeCell ref="I7:J7"/>
    <mergeCell ref="A9:A10"/>
    <mergeCell ref="B9:B10"/>
    <mergeCell ref="I11:J11"/>
    <mergeCell ref="I10:J10"/>
    <mergeCell ref="I9:J9"/>
    <mergeCell ref="I16:J16"/>
    <mergeCell ref="I15:J15"/>
    <mergeCell ref="I14:J14"/>
    <mergeCell ref="I13:J13"/>
    <mergeCell ref="I12:J12"/>
    <mergeCell ref="I4:J4"/>
    <mergeCell ref="H3:J3"/>
    <mergeCell ref="H2:J2"/>
    <mergeCell ref="B1:J1"/>
    <mergeCell ref="C3:G3"/>
    <mergeCell ref="A2:B2"/>
    <mergeCell ref="A3:B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Q38" sqref="Q38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"/>
  <sheetViews>
    <sheetView tabSelected="1" zoomScaleNormal="100" workbookViewId="0">
      <selection activeCell="N43" sqref="N43"/>
    </sheetView>
  </sheetViews>
  <sheetFormatPr defaultRowHeight="12.75" x14ac:dyDescent="0.2"/>
  <sheetData>
    <row r="35" spans="2:2" x14ac:dyDescent="0.2">
      <c r="B35" t="s">
        <v>151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1"/>
  <sheetViews>
    <sheetView showGridLines="0" showZeros="0" topLeftCell="A16" zoomScaleNormal="100" zoomScaleSheetLayoutView="100" workbookViewId="0">
      <selection activeCell="G37" sqref="G37"/>
    </sheetView>
  </sheetViews>
  <sheetFormatPr defaultRowHeight="12.75" x14ac:dyDescent="0.2"/>
  <cols>
    <col min="1" max="1" width="5.42578125" bestFit="1" customWidth="1"/>
    <col min="2" max="2" width="10.7109375" bestFit="1" customWidth="1"/>
    <col min="3" max="3" width="48" customWidth="1"/>
    <col min="5" max="8" width="12.28515625" customWidth="1"/>
  </cols>
  <sheetData>
    <row r="1" spans="1:9" ht="60.75" customHeight="1" x14ac:dyDescent="0.2">
      <c r="A1" s="293"/>
      <c r="B1" s="293"/>
      <c r="C1" s="292"/>
      <c r="D1" s="292"/>
      <c r="E1" s="292"/>
      <c r="F1" s="292"/>
      <c r="G1" s="292"/>
      <c r="H1" s="292"/>
    </row>
    <row r="2" spans="1:9" ht="15" x14ac:dyDescent="0.2">
      <c r="A2" s="302"/>
      <c r="B2" s="302"/>
      <c r="C2" s="302"/>
      <c r="D2" s="302"/>
      <c r="E2" s="302"/>
      <c r="F2" s="302"/>
      <c r="G2" s="302"/>
      <c r="H2" s="302"/>
    </row>
    <row r="3" spans="1:9" ht="3.75" customHeight="1" thickBot="1" x14ac:dyDescent="0.25">
      <c r="A3" s="301"/>
      <c r="B3" s="301"/>
      <c r="C3" s="301"/>
      <c r="D3" s="301"/>
      <c r="E3" s="301"/>
      <c r="F3" s="301"/>
      <c r="G3" s="301"/>
      <c r="H3" s="301"/>
    </row>
    <row r="4" spans="1:9" ht="20.100000000000001" customHeight="1" thickBot="1" x14ac:dyDescent="0.25">
      <c r="A4" s="234" t="s">
        <v>4</v>
      </c>
      <c r="B4" s="235"/>
      <c r="C4" s="235"/>
      <c r="D4" s="235"/>
      <c r="E4" s="235"/>
      <c r="F4" s="235"/>
      <c r="G4" s="235"/>
      <c r="H4" s="236"/>
    </row>
    <row r="5" spans="1:9" ht="3.75" customHeight="1" thickBot="1" x14ac:dyDescent="0.25">
      <c r="A5" s="11"/>
      <c r="B5" s="11"/>
      <c r="C5" s="11"/>
      <c r="D5" s="11"/>
      <c r="E5" s="11"/>
      <c r="F5" s="11"/>
      <c r="G5" s="11"/>
      <c r="H5" s="11"/>
    </row>
    <row r="6" spans="1:9" ht="20.100000000000001" customHeight="1" x14ac:dyDescent="0.2">
      <c r="A6" s="225" t="s">
        <v>76</v>
      </c>
      <c r="B6" s="226"/>
      <c r="C6" s="226"/>
      <c r="D6" s="226"/>
      <c r="E6" s="227"/>
      <c r="F6" s="237" t="s">
        <v>21</v>
      </c>
      <c r="G6" s="238"/>
      <c r="H6" s="239"/>
    </row>
    <row r="7" spans="1:9" ht="20.100000000000001" customHeight="1" x14ac:dyDescent="0.2">
      <c r="A7" s="308" t="s">
        <v>46</v>
      </c>
      <c r="B7" s="309"/>
      <c r="C7" s="309"/>
      <c r="D7" s="309"/>
      <c r="E7" s="310"/>
      <c r="F7" s="222" t="s">
        <v>22</v>
      </c>
      <c r="G7" s="223"/>
      <c r="H7" s="224"/>
    </row>
    <row r="8" spans="1:9" ht="20.100000000000001" customHeight="1" x14ac:dyDescent="0.2">
      <c r="A8" s="295" t="s">
        <v>17</v>
      </c>
      <c r="B8" s="296"/>
      <c r="C8" s="296"/>
      <c r="D8" s="297"/>
      <c r="E8" s="231" t="s">
        <v>12</v>
      </c>
      <c r="F8" s="232"/>
      <c r="G8" s="232"/>
      <c r="H8" s="233"/>
    </row>
    <row r="9" spans="1:9" ht="20.100000000000001" customHeight="1" x14ac:dyDescent="0.2">
      <c r="A9" s="295" t="s">
        <v>18</v>
      </c>
      <c r="B9" s="296"/>
      <c r="C9" s="296"/>
      <c r="D9" s="297"/>
      <c r="E9" s="220" t="s">
        <v>8</v>
      </c>
      <c r="F9" s="303" t="s">
        <v>6</v>
      </c>
      <c r="G9" s="10" t="s">
        <v>20</v>
      </c>
      <c r="H9" s="7" t="s">
        <v>7</v>
      </c>
    </row>
    <row r="10" spans="1:9" ht="20.100000000000001" customHeight="1" thickBot="1" x14ac:dyDescent="0.25">
      <c r="A10" s="200" t="s">
        <v>19</v>
      </c>
      <c r="B10" s="201"/>
      <c r="C10" s="201"/>
      <c r="D10" s="202"/>
      <c r="E10" s="221"/>
      <c r="F10" s="304"/>
      <c r="G10" s="12" t="s">
        <v>9</v>
      </c>
      <c r="H10" s="47">
        <v>0.33479999999999999</v>
      </c>
    </row>
    <row r="11" spans="1:9" ht="3.75" customHeight="1" thickBot="1" x14ac:dyDescent="0.25">
      <c r="A11" s="300"/>
      <c r="B11" s="300"/>
      <c r="C11" s="300"/>
      <c r="D11" s="300"/>
      <c r="E11" s="300"/>
      <c r="F11" s="300"/>
      <c r="G11" s="300"/>
      <c r="H11" s="300"/>
    </row>
    <row r="12" spans="1:9" ht="39" thickBot="1" x14ac:dyDescent="0.25">
      <c r="A12" s="2" t="s">
        <v>0</v>
      </c>
      <c r="B12" s="3" t="s">
        <v>5</v>
      </c>
      <c r="C12" s="3" t="s">
        <v>1</v>
      </c>
      <c r="D12" s="3" t="s">
        <v>3</v>
      </c>
      <c r="E12" s="3" t="s">
        <v>2</v>
      </c>
      <c r="F12" s="4" t="s">
        <v>15</v>
      </c>
      <c r="G12" s="4" t="s">
        <v>16</v>
      </c>
      <c r="H12" s="5" t="s">
        <v>10</v>
      </c>
    </row>
    <row r="13" spans="1:9" s="48" customFormat="1" ht="18" customHeight="1" x14ac:dyDescent="0.2">
      <c r="A13" s="27">
        <v>1</v>
      </c>
      <c r="B13" s="28" t="s">
        <v>27</v>
      </c>
      <c r="C13" s="29" t="s">
        <v>28</v>
      </c>
      <c r="D13" s="30"/>
      <c r="E13" s="31"/>
      <c r="F13" s="31"/>
      <c r="G13" s="31"/>
      <c r="H13" s="32"/>
    </row>
    <row r="14" spans="1:9" ht="18" customHeight="1" x14ac:dyDescent="0.2">
      <c r="A14" s="33" t="s">
        <v>26</v>
      </c>
      <c r="B14" s="34" t="s">
        <v>23</v>
      </c>
      <c r="C14" s="35" t="s">
        <v>24</v>
      </c>
      <c r="D14" s="36" t="s">
        <v>25</v>
      </c>
      <c r="E14" s="37">
        <v>10</v>
      </c>
      <c r="F14" s="37">
        <v>233.32</v>
      </c>
      <c r="G14" s="37">
        <f>ROUND(F14+(F14*$H$10),2)</f>
        <v>311.44</v>
      </c>
      <c r="H14" s="38">
        <f>ROUND((E14*G14),2)</f>
        <v>3114.4</v>
      </c>
    </row>
    <row r="15" spans="1:9" ht="22.5" x14ac:dyDescent="0.2">
      <c r="A15" s="33" t="s">
        <v>29</v>
      </c>
      <c r="B15" s="34" t="s">
        <v>30</v>
      </c>
      <c r="C15" s="35" t="s">
        <v>31</v>
      </c>
      <c r="D15" s="36" t="s">
        <v>32</v>
      </c>
      <c r="E15" s="37">
        <v>1</v>
      </c>
      <c r="F15" s="37">
        <v>629.55999999999995</v>
      </c>
      <c r="G15" s="37">
        <f t="shared" ref="G15:G32" si="0">ROUND(F15+(F15*$H$10),2)</f>
        <v>840.34</v>
      </c>
      <c r="H15" s="38">
        <f t="shared" ref="H15:H32" si="1">ROUND((E15*G15),2)</f>
        <v>840.34</v>
      </c>
      <c r="I15" s="46"/>
    </row>
    <row r="16" spans="1:9" ht="18" customHeight="1" x14ac:dyDescent="0.2">
      <c r="A16" s="33"/>
      <c r="B16" s="34"/>
      <c r="C16" s="35"/>
      <c r="D16" s="36"/>
      <c r="E16" s="37"/>
      <c r="F16" s="37"/>
      <c r="G16" s="37">
        <f t="shared" si="0"/>
        <v>0</v>
      </c>
      <c r="H16" s="38">
        <f t="shared" si="1"/>
        <v>0</v>
      </c>
    </row>
    <row r="17" spans="1:9" ht="18" customHeight="1" x14ac:dyDescent="0.2">
      <c r="A17" s="39">
        <v>2</v>
      </c>
      <c r="B17" s="40" t="s">
        <v>33</v>
      </c>
      <c r="C17" s="41" t="s">
        <v>34</v>
      </c>
      <c r="D17" s="36"/>
      <c r="E17" s="37"/>
      <c r="F17" s="37"/>
      <c r="G17" s="37">
        <f t="shared" si="0"/>
        <v>0</v>
      </c>
      <c r="H17" s="38">
        <f t="shared" si="1"/>
        <v>0</v>
      </c>
    </row>
    <row r="18" spans="1:9" x14ac:dyDescent="0.2">
      <c r="A18" s="33" t="s">
        <v>35</v>
      </c>
      <c r="B18" s="34" t="s">
        <v>44</v>
      </c>
      <c r="C18" s="35" t="s">
        <v>45</v>
      </c>
      <c r="D18" s="36" t="s">
        <v>25</v>
      </c>
      <c r="E18" s="37">
        <v>1000</v>
      </c>
      <c r="F18" s="37">
        <v>1.0900000000000001</v>
      </c>
      <c r="G18" s="37">
        <f t="shared" si="0"/>
        <v>1.45</v>
      </c>
      <c r="H18" s="38">
        <f t="shared" si="1"/>
        <v>1450</v>
      </c>
    </row>
    <row r="19" spans="1:9" s="48" customFormat="1" ht="56.25" x14ac:dyDescent="0.2">
      <c r="A19" s="33" t="s">
        <v>36</v>
      </c>
      <c r="B19" s="42" t="s">
        <v>47</v>
      </c>
      <c r="C19" s="35" t="s">
        <v>78</v>
      </c>
      <c r="D19" s="36" t="s">
        <v>48</v>
      </c>
      <c r="E19" s="37">
        <v>150</v>
      </c>
      <c r="F19" s="37">
        <v>9.1199999999999992</v>
      </c>
      <c r="G19" s="37">
        <f>ROUND(F19+(F19*$H$10),2)</f>
        <v>12.17</v>
      </c>
      <c r="H19" s="38">
        <f t="shared" si="1"/>
        <v>1825.5</v>
      </c>
    </row>
    <row r="20" spans="1:9" ht="22.5" x14ac:dyDescent="0.2">
      <c r="A20" s="33" t="s">
        <v>37</v>
      </c>
      <c r="B20" s="42" t="s">
        <v>50</v>
      </c>
      <c r="C20" s="35" t="s">
        <v>49</v>
      </c>
      <c r="D20" s="42" t="s">
        <v>51</v>
      </c>
      <c r="E20" s="37">
        <v>1500</v>
      </c>
      <c r="F20" s="37">
        <v>0.75</v>
      </c>
      <c r="G20" s="37">
        <f t="shared" si="0"/>
        <v>1</v>
      </c>
      <c r="H20" s="38">
        <f t="shared" si="1"/>
        <v>1500</v>
      </c>
    </row>
    <row r="21" spans="1:9" ht="18" customHeight="1" x14ac:dyDescent="0.2">
      <c r="A21" s="33" t="s">
        <v>38</v>
      </c>
      <c r="B21" s="42" t="s">
        <v>52</v>
      </c>
      <c r="C21" s="35" t="s">
        <v>53</v>
      </c>
      <c r="D21" s="36" t="s">
        <v>51</v>
      </c>
      <c r="E21" s="37">
        <v>698.4</v>
      </c>
      <c r="F21" s="37">
        <v>0.71</v>
      </c>
      <c r="G21" s="37">
        <f t="shared" si="0"/>
        <v>0.95</v>
      </c>
      <c r="H21" s="38">
        <f t="shared" si="1"/>
        <v>663.48</v>
      </c>
    </row>
    <row r="22" spans="1:9" ht="22.5" x14ac:dyDescent="0.2">
      <c r="A22" s="33" t="s">
        <v>39</v>
      </c>
      <c r="B22" s="42" t="s">
        <v>54</v>
      </c>
      <c r="C22" s="35" t="s">
        <v>77</v>
      </c>
      <c r="D22" s="42" t="s">
        <v>55</v>
      </c>
      <c r="E22" s="37">
        <v>2380</v>
      </c>
      <c r="F22" s="37">
        <v>0.31</v>
      </c>
      <c r="G22" s="37">
        <f t="shared" si="0"/>
        <v>0.41</v>
      </c>
      <c r="H22" s="38">
        <f t="shared" si="1"/>
        <v>975.8</v>
      </c>
    </row>
    <row r="23" spans="1:9" ht="33.75" x14ac:dyDescent="0.2">
      <c r="A23" s="33" t="s">
        <v>40</v>
      </c>
      <c r="B23" s="42" t="s">
        <v>57</v>
      </c>
      <c r="C23" s="35" t="s">
        <v>58</v>
      </c>
      <c r="D23" s="42" t="s">
        <v>25</v>
      </c>
      <c r="E23" s="37">
        <v>1000</v>
      </c>
      <c r="F23" s="37">
        <v>2.72</v>
      </c>
      <c r="G23" s="37">
        <f t="shared" si="0"/>
        <v>3.63</v>
      </c>
      <c r="H23" s="38">
        <f t="shared" si="1"/>
        <v>3630</v>
      </c>
    </row>
    <row r="24" spans="1:9" ht="33.75" x14ac:dyDescent="0.2">
      <c r="A24" s="33" t="s">
        <v>41</v>
      </c>
      <c r="B24" s="42" t="s">
        <v>56</v>
      </c>
      <c r="C24" s="35" t="s">
        <v>59</v>
      </c>
      <c r="D24" s="36" t="s">
        <v>25</v>
      </c>
      <c r="E24" s="37">
        <v>1000</v>
      </c>
      <c r="F24" s="37">
        <v>0.64</v>
      </c>
      <c r="G24" s="37">
        <f>ROUND(F24+(F24*$H$10),2)</f>
        <v>0.85</v>
      </c>
      <c r="H24" s="38">
        <f t="shared" si="1"/>
        <v>850</v>
      </c>
    </row>
    <row r="25" spans="1:9" ht="45" x14ac:dyDescent="0.2">
      <c r="A25" s="33" t="s">
        <v>42</v>
      </c>
      <c r="B25" s="42" t="s">
        <v>60</v>
      </c>
      <c r="C25" s="35" t="s">
        <v>61</v>
      </c>
      <c r="D25" s="42" t="s">
        <v>48</v>
      </c>
      <c r="E25" s="37">
        <v>30</v>
      </c>
      <c r="F25" s="37">
        <v>337.93</v>
      </c>
      <c r="G25" s="37">
        <f t="shared" si="0"/>
        <v>451.07</v>
      </c>
      <c r="H25" s="38">
        <f t="shared" si="1"/>
        <v>13532.1</v>
      </c>
      <c r="I25" s="46"/>
    </row>
    <row r="26" spans="1:9" ht="22.5" x14ac:dyDescent="0.2">
      <c r="A26" s="33" t="s">
        <v>43</v>
      </c>
      <c r="B26" s="42" t="s">
        <v>62</v>
      </c>
      <c r="C26" s="35" t="s">
        <v>63</v>
      </c>
      <c r="D26" s="42" t="s">
        <v>51</v>
      </c>
      <c r="E26" s="37">
        <v>300</v>
      </c>
      <c r="F26" s="37">
        <v>0.8</v>
      </c>
      <c r="G26" s="37">
        <f t="shared" si="0"/>
        <v>1.07</v>
      </c>
      <c r="H26" s="38">
        <f t="shared" si="1"/>
        <v>321</v>
      </c>
      <c r="I26" s="46"/>
    </row>
    <row r="27" spans="1:9" ht="18" customHeight="1" x14ac:dyDescent="0.2">
      <c r="A27" s="33"/>
      <c r="B27" s="34"/>
      <c r="C27" s="35"/>
      <c r="D27" s="36"/>
      <c r="E27" s="37"/>
      <c r="F27" s="37"/>
      <c r="G27" s="37">
        <f t="shared" si="0"/>
        <v>0</v>
      </c>
      <c r="H27" s="38">
        <f t="shared" si="1"/>
        <v>0</v>
      </c>
    </row>
    <row r="28" spans="1:9" ht="18" customHeight="1" x14ac:dyDescent="0.2">
      <c r="A28" s="39">
        <v>3</v>
      </c>
      <c r="B28" s="40" t="s">
        <v>64</v>
      </c>
      <c r="C28" s="41" t="s">
        <v>65</v>
      </c>
      <c r="D28" s="36"/>
      <c r="E28" s="37"/>
      <c r="F28" s="37"/>
      <c r="G28" s="37">
        <f t="shared" si="0"/>
        <v>0</v>
      </c>
      <c r="H28" s="38">
        <f t="shared" si="1"/>
        <v>0</v>
      </c>
    </row>
    <row r="29" spans="1:9" ht="18" customHeight="1" x14ac:dyDescent="0.2">
      <c r="A29" s="33" t="s">
        <v>66</v>
      </c>
      <c r="B29" s="42" t="s">
        <v>68</v>
      </c>
      <c r="C29" s="35" t="s">
        <v>67</v>
      </c>
      <c r="D29" s="36" t="s">
        <v>69</v>
      </c>
      <c r="E29" s="37">
        <v>400</v>
      </c>
      <c r="F29" s="37">
        <v>9.3699999999999992</v>
      </c>
      <c r="G29" s="37">
        <f>ROUND(F29+(F29*$H$10),2)</f>
        <v>12.51</v>
      </c>
      <c r="H29" s="38">
        <f t="shared" si="1"/>
        <v>5004</v>
      </c>
    </row>
    <row r="30" spans="1:9" ht="18" customHeight="1" x14ac:dyDescent="0.2">
      <c r="A30" s="33"/>
      <c r="B30" s="34"/>
      <c r="C30" s="35"/>
      <c r="D30" s="36"/>
      <c r="E30" s="37"/>
      <c r="F30" s="37"/>
      <c r="G30" s="37">
        <f t="shared" si="0"/>
        <v>0</v>
      </c>
      <c r="H30" s="38">
        <f t="shared" si="1"/>
        <v>0</v>
      </c>
    </row>
    <row r="31" spans="1:9" ht="18" customHeight="1" x14ac:dyDescent="0.2">
      <c r="A31" s="39">
        <v>4</v>
      </c>
      <c r="B31" s="40" t="s">
        <v>71</v>
      </c>
      <c r="C31" s="41" t="s">
        <v>73</v>
      </c>
      <c r="D31" s="36"/>
      <c r="E31" s="37"/>
      <c r="F31" s="37"/>
      <c r="G31" s="37">
        <f t="shared" si="0"/>
        <v>0</v>
      </c>
      <c r="H31" s="38">
        <f t="shared" si="1"/>
        <v>0</v>
      </c>
    </row>
    <row r="32" spans="1:9" ht="22.5" x14ac:dyDescent="0.2">
      <c r="A32" s="33" t="s">
        <v>72</v>
      </c>
      <c r="B32" s="42" t="s">
        <v>70</v>
      </c>
      <c r="C32" s="35" t="s">
        <v>74</v>
      </c>
      <c r="D32" s="36" t="s">
        <v>69</v>
      </c>
      <c r="E32" s="37">
        <v>400</v>
      </c>
      <c r="F32" s="37">
        <v>23.56</v>
      </c>
      <c r="G32" s="37">
        <f t="shared" si="0"/>
        <v>31.45</v>
      </c>
      <c r="H32" s="38">
        <f t="shared" si="1"/>
        <v>12580</v>
      </c>
    </row>
    <row r="33" spans="1:8" ht="18" customHeight="1" x14ac:dyDescent="0.2">
      <c r="A33" s="33"/>
      <c r="B33" s="34"/>
      <c r="C33" s="35"/>
      <c r="D33" s="36"/>
      <c r="E33" s="37"/>
      <c r="F33" s="37"/>
      <c r="G33" s="37">
        <f t="shared" ref="G33:G40" si="2">F33+(F33*$H$10)</f>
        <v>0</v>
      </c>
      <c r="H33" s="38">
        <f t="shared" ref="H33:H41" si="3">E33*G33</f>
        <v>0</v>
      </c>
    </row>
    <row r="34" spans="1:8" ht="18" customHeight="1" x14ac:dyDescent="0.2">
      <c r="A34" s="33"/>
      <c r="B34" s="34"/>
      <c r="C34" s="35"/>
      <c r="D34" s="36"/>
      <c r="E34" s="37"/>
      <c r="F34" s="37"/>
      <c r="G34" s="37">
        <f t="shared" si="2"/>
        <v>0</v>
      </c>
      <c r="H34" s="38">
        <f t="shared" si="3"/>
        <v>0</v>
      </c>
    </row>
    <row r="35" spans="1:8" ht="18" customHeight="1" x14ac:dyDescent="0.2">
      <c r="A35" s="33"/>
      <c r="B35" s="34"/>
      <c r="C35" s="306" t="s">
        <v>79</v>
      </c>
      <c r="D35" s="36"/>
      <c r="E35" s="37"/>
      <c r="F35" s="37"/>
      <c r="G35" s="37">
        <f t="shared" si="2"/>
        <v>0</v>
      </c>
      <c r="H35" s="38">
        <f t="shared" si="3"/>
        <v>0</v>
      </c>
    </row>
    <row r="36" spans="1:8" ht="18" customHeight="1" x14ac:dyDescent="0.2">
      <c r="A36" s="33"/>
      <c r="B36" s="34"/>
      <c r="C36" s="307"/>
      <c r="D36" s="36"/>
      <c r="E36" s="37"/>
      <c r="F36" s="37"/>
      <c r="G36" s="37">
        <f t="shared" si="2"/>
        <v>0</v>
      </c>
      <c r="H36" s="38">
        <f t="shared" si="3"/>
        <v>0</v>
      </c>
    </row>
    <row r="37" spans="1:8" ht="18" customHeight="1" x14ac:dyDescent="0.2">
      <c r="A37" s="33"/>
      <c r="B37" s="34"/>
      <c r="C37" s="35"/>
      <c r="D37" s="36"/>
      <c r="E37" s="37"/>
      <c r="F37" s="37"/>
      <c r="G37" s="37">
        <f t="shared" si="2"/>
        <v>0</v>
      </c>
      <c r="H37" s="38">
        <f t="shared" si="3"/>
        <v>0</v>
      </c>
    </row>
    <row r="38" spans="1:8" ht="18" customHeight="1" x14ac:dyDescent="0.2">
      <c r="A38" s="33"/>
      <c r="B38" s="34"/>
      <c r="C38" s="35"/>
      <c r="D38" s="36"/>
      <c r="E38" s="37"/>
      <c r="F38" s="37"/>
      <c r="G38" s="37">
        <f t="shared" si="2"/>
        <v>0</v>
      </c>
      <c r="H38" s="38">
        <f t="shared" si="3"/>
        <v>0</v>
      </c>
    </row>
    <row r="39" spans="1:8" ht="18" customHeight="1" x14ac:dyDescent="0.2">
      <c r="A39" s="13"/>
      <c r="B39" s="14"/>
      <c r="C39" s="15"/>
      <c r="D39" s="16"/>
      <c r="E39" s="17"/>
      <c r="F39" s="17"/>
      <c r="G39" s="17">
        <f t="shared" si="2"/>
        <v>0</v>
      </c>
      <c r="H39" s="18">
        <f t="shared" si="3"/>
        <v>0</v>
      </c>
    </row>
    <row r="40" spans="1:8" ht="18" customHeight="1" x14ac:dyDescent="0.2">
      <c r="A40" s="13"/>
      <c r="B40" s="14"/>
      <c r="C40" s="15"/>
      <c r="D40" s="19"/>
      <c r="E40" s="17"/>
      <c r="F40" s="17"/>
      <c r="G40" s="17">
        <f t="shared" si="2"/>
        <v>0</v>
      </c>
      <c r="H40" s="18">
        <f t="shared" si="3"/>
        <v>0</v>
      </c>
    </row>
    <row r="41" spans="1:8" ht="18" customHeight="1" thickBot="1" x14ac:dyDescent="0.25">
      <c r="A41" s="22"/>
      <c r="B41" s="23"/>
      <c r="C41" s="24"/>
      <c r="D41" s="25"/>
      <c r="E41" s="26"/>
      <c r="F41" s="20"/>
      <c r="G41" s="20">
        <f>F41*$H$10</f>
        <v>0</v>
      </c>
      <c r="H41" s="21">
        <f t="shared" si="3"/>
        <v>0</v>
      </c>
    </row>
    <row r="42" spans="1:8" ht="18" customHeight="1" thickBot="1" x14ac:dyDescent="0.25">
      <c r="A42" s="298" t="s">
        <v>75</v>
      </c>
      <c r="B42" s="299"/>
      <c r="C42" s="299"/>
      <c r="D42" s="299"/>
      <c r="E42" s="299"/>
      <c r="F42" s="299"/>
      <c r="G42" s="299"/>
      <c r="H42" s="45">
        <f>SUM(H13:H41)</f>
        <v>46286.619999999995</v>
      </c>
    </row>
    <row r="43" spans="1:8" ht="14.25" customHeight="1" x14ac:dyDescent="0.2">
      <c r="A43" s="43"/>
      <c r="B43" s="43"/>
      <c r="C43" s="43"/>
      <c r="D43" s="43"/>
      <c r="E43" s="43"/>
      <c r="F43" s="43"/>
      <c r="G43" s="43"/>
      <c r="H43" s="44"/>
    </row>
    <row r="44" spans="1:8" ht="11.25" customHeight="1" x14ac:dyDescent="0.2">
      <c r="A44" s="1"/>
      <c r="B44" s="1"/>
      <c r="C44" s="1"/>
      <c r="D44" s="1"/>
      <c r="E44" s="1"/>
      <c r="F44" s="1"/>
      <c r="G44" s="1"/>
      <c r="H44" s="1"/>
    </row>
    <row r="45" spans="1:8" ht="11.25" customHeight="1" x14ac:dyDescent="0.2">
      <c r="A45" s="1"/>
      <c r="B45" s="294"/>
      <c r="C45" s="294"/>
      <c r="D45" s="1"/>
      <c r="E45" s="294"/>
      <c r="F45" s="294"/>
      <c r="G45" s="8"/>
      <c r="H45" s="1"/>
    </row>
    <row r="46" spans="1:8" x14ac:dyDescent="0.2">
      <c r="A46" s="6"/>
      <c r="B46" s="216" t="s">
        <v>13</v>
      </c>
      <c r="C46" s="216"/>
      <c r="D46" s="6"/>
      <c r="E46" s="217" t="s">
        <v>11</v>
      </c>
      <c r="F46" s="217"/>
      <c r="G46" s="9"/>
      <c r="H46" s="6"/>
    </row>
    <row r="49" spans="1:8" ht="11.25" customHeight="1" x14ac:dyDescent="0.2">
      <c r="A49" s="1"/>
      <c r="B49" s="294"/>
      <c r="C49" s="294"/>
      <c r="D49" s="1"/>
      <c r="E49" s="305"/>
      <c r="F49" s="305"/>
      <c r="G49" s="8"/>
      <c r="H49" s="1"/>
    </row>
    <row r="50" spans="1:8" x14ac:dyDescent="0.2">
      <c r="A50" s="6"/>
      <c r="B50" s="216" t="s">
        <v>14</v>
      </c>
      <c r="C50" s="216"/>
      <c r="D50" s="6"/>
      <c r="E50" s="217"/>
      <c r="F50" s="217"/>
      <c r="G50" s="9"/>
      <c r="H50" s="6"/>
    </row>
    <row r="51" spans="1:8" ht="4.5" customHeight="1" x14ac:dyDescent="0.2"/>
  </sheetData>
  <mergeCells count="26">
    <mergeCell ref="A6:E6"/>
    <mergeCell ref="A7:E7"/>
    <mergeCell ref="E8:H8"/>
    <mergeCell ref="A4:H4"/>
    <mergeCell ref="F6:H6"/>
    <mergeCell ref="E49:F49"/>
    <mergeCell ref="B50:C50"/>
    <mergeCell ref="E50:F50"/>
    <mergeCell ref="B49:C49"/>
    <mergeCell ref="C35:C36"/>
    <mergeCell ref="C1:H1"/>
    <mergeCell ref="A1:B1"/>
    <mergeCell ref="B46:C46"/>
    <mergeCell ref="E46:F46"/>
    <mergeCell ref="E45:F45"/>
    <mergeCell ref="B45:C45"/>
    <mergeCell ref="A8:D8"/>
    <mergeCell ref="A10:D10"/>
    <mergeCell ref="A9:D9"/>
    <mergeCell ref="A42:G42"/>
    <mergeCell ref="A11:H11"/>
    <mergeCell ref="A3:H3"/>
    <mergeCell ref="A2:H2"/>
    <mergeCell ref="F9:F10"/>
    <mergeCell ref="E9:E10"/>
    <mergeCell ref="F7:H7"/>
  </mergeCells>
  <phoneticPr fontId="4" type="noConversion"/>
  <pageMargins left="0.78740157480314965" right="0.19685039370078741" top="0.39370078740157483" bottom="0.39370078740157483" header="0" footer="0"/>
  <pageSetup paperSize="9" scale="7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123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85725</xdr:rowOff>
              </from>
              <to>
                <xdr:col>2</xdr:col>
                <xdr:colOff>133350</xdr:colOff>
                <xdr:row>0</xdr:row>
                <xdr:rowOff>704850</xdr:rowOff>
              </to>
            </anchor>
          </objectPr>
        </oleObject>
      </mc:Choice>
      <mc:Fallback>
        <oleObject progId="Word.Picture.8" shapeId="512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Planilha Orcamentaria</vt:lpstr>
      <vt:lpstr>MEMORIAL CALCULO</vt:lpstr>
      <vt:lpstr>CRONOGRAMA FISICO-FINANCEIRO</vt:lpstr>
      <vt:lpstr>BDI</vt:lpstr>
      <vt:lpstr>SINAPI</vt:lpstr>
      <vt:lpstr>Modelo Planilha Orcamentaria</vt:lpstr>
      <vt:lpstr>'Modelo Planilha Orcamentaria'!Area_de_impressao</vt:lpstr>
      <vt:lpstr>'Planilha Orcamentaria'!Area_de_impressao</vt:lpstr>
    </vt:vector>
  </TitlesOfParts>
  <Company>Setop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ENGENHARIA</cp:lastModifiedBy>
  <cp:lastPrinted>2021-10-01T12:28:21Z</cp:lastPrinted>
  <dcterms:created xsi:type="dcterms:W3CDTF">2006-09-22T13:55:22Z</dcterms:created>
  <dcterms:modified xsi:type="dcterms:W3CDTF">2021-10-01T12:28:26Z</dcterms:modified>
</cp:coreProperties>
</file>