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EFEITURA\PAVIMENTAÇÃO 2025 - 400 MIL\FINAL\ASSINADOS\"/>
    </mc:Choice>
  </mc:AlternateContent>
  <xr:revisionPtr revIDLastSave="0" documentId="13_ncr:1_{65E1A373-6400-45C3-B268-B38B5B053C64}" xr6:coauthVersionLast="47" xr6:coauthVersionMax="47" xr10:uidLastSave="{00000000-0000-0000-0000-000000000000}"/>
  <bookViews>
    <workbookView xWindow="-120" yWindow="-120" windowWidth="29040" windowHeight="15720" xr2:uid="{F8D8140F-618A-41DD-A25D-C6A2F33360AB}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Import.Município" hidden="1">[1]DADOS!$F$6</definedName>
    <definedName name="ORÇAMENTO.BancoRef" hidden="1">[2]CRONOGRAMA!#REF!</definedName>
    <definedName name="ORÇAMENTO.CustoUnitario" hidden="1">ROUND([2]CRONOGRAMA!$T1,15-13*[2]CRONOGRAMA!#REF!)</definedName>
    <definedName name="ORÇAMENTO.PrecoUnitarioLicitado" hidden="1">[2]CRONOGRAMA!$AK1</definedName>
    <definedName name="REFERENCIA.Descricao" hidden="1">IF(ISNUMBER([2]CRONOGRAMA!$AE1),OFFSET(INDIRECT(ORÇAMENTO.BancoRef),[2]CRONOGRAMA!$AE1-1,3,1),[2]CRONOGRAMA!$AE1)</definedName>
    <definedName name="REFERENCIA.Unidade" hidden="1">IF(ISNUMBER([2]CRONOGRAMA!$AE1),OFFSET(INDIRECT(ORÇAMENTO.BancoRef),[2]CRONOGRAMA!$AE1-1,4,1),"-")</definedName>
    <definedName name="TIPOORCAMENTO" hidden="1">IF(VALUE([1]MENU!$O$3)=2,"Licitado","Proposto")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J22" i="1"/>
  <c r="K22" i="1" s="1"/>
  <c r="J21" i="1"/>
  <c r="K21" i="1" s="1"/>
  <c r="J20" i="1"/>
  <c r="K19" i="1"/>
  <c r="K18" i="1" s="1"/>
  <c r="J19" i="1"/>
  <c r="F17" i="1"/>
  <c r="J15" i="1"/>
  <c r="K15" i="1" s="1"/>
  <c r="J14" i="1"/>
  <c r="K14" i="1" s="1"/>
  <c r="K13" i="1" s="1"/>
  <c r="B11" i="1"/>
  <c r="I10" i="1"/>
  <c r="H10" i="1"/>
  <c r="B34" i="1" l="1"/>
  <c r="K12" i="1"/>
  <c r="K11" i="1" s="1"/>
  <c r="B12" i="1" l="1"/>
  <c r="J12" i="1"/>
  <c r="B13" i="1"/>
  <c r="E14" i="1"/>
  <c r="B14" i="1"/>
  <c r="E21" i="1"/>
  <c r="B21" i="1"/>
  <c r="E15" i="1"/>
  <c r="B15" i="1"/>
  <c r="B22" i="1"/>
  <c r="E22" i="1"/>
  <c r="B16" i="1"/>
  <c r="B20" i="1"/>
  <c r="B18" i="1"/>
  <c r="E19" i="1"/>
  <c r="B19" i="1"/>
  <c r="J17" i="1"/>
  <c r="B17" i="1"/>
</calcChain>
</file>

<file path=xl/sharedStrings.xml><?xml version="1.0" encoding="utf-8"?>
<sst xmlns="http://schemas.openxmlformats.org/spreadsheetml/2006/main" count="67" uniqueCount="52">
  <si>
    <t>PO - PLANILHA ORÇAMENTÁRIA</t>
  </si>
  <si>
    <t>Grau de Sigilo</t>
  </si>
  <si>
    <t>#PUBLICO</t>
  </si>
  <si>
    <t>PROPONENTE / TOMADOR</t>
  </si>
  <si>
    <t>OBJETO</t>
  </si>
  <si>
    <t>Prefeitura Municipal de São João da Lagoa</t>
  </si>
  <si>
    <t xml:space="preserve">EXECUÇÃO DE PAVIMENTAÇÃO EM BLOCO SEXTAVADO DE CONCRETO DE VIAS URBANAS E RURAIS NO MUNICÍPIO DE SÃO JOÃO DA LAGOA/MG </t>
  </si>
  <si>
    <t>LOCALIDADE SINAPI</t>
  </si>
  <si>
    <t>DATA BASE</t>
  </si>
  <si>
    <t>MUNICÍPIO / UF</t>
  </si>
  <si>
    <t>BDI 1</t>
  </si>
  <si>
    <t>BDI 2</t>
  </si>
  <si>
    <t>BDI 3</t>
  </si>
  <si>
    <t>BELO HORIZONTE</t>
  </si>
  <si>
    <t>12-24 (DES)</t>
  </si>
  <si>
    <t>SÃO JOÃO DA LAGOA</t>
  </si>
  <si>
    <t>29,77%</t>
  </si>
  <si>
    <t>0,00%</t>
  </si>
  <si>
    <t>Item</t>
  </si>
  <si>
    <t>Fonte</t>
  </si>
  <si>
    <t>Código</t>
  </si>
  <si>
    <t>Descrição</t>
  </si>
  <si>
    <t>Unidade</t>
  </si>
  <si>
    <t>Quantidade</t>
  </si>
  <si>
    <t>Preço Unitário (com BDI) (R$)</t>
  </si>
  <si>
    <t>Preço Total
(R$)</t>
  </si>
  <si>
    <t xml:space="preserve">Pavimentação das ruas São Cristóvão, São João e São Pedro </t>
  </si>
  <si>
    <t xml:space="preserve">Serviços Iniciais </t>
  </si>
  <si>
    <t>SEINFRA-MG</t>
  </si>
  <si>
    <t>ED-28427</t>
  </si>
  <si>
    <t>UNI</t>
  </si>
  <si>
    <t>ED-50274</t>
  </si>
  <si>
    <t>Subleito/base</t>
  </si>
  <si>
    <t>SINAPI</t>
  </si>
  <si>
    <t>A CARGO DA PREFEITURA</t>
  </si>
  <si>
    <t>Pavimentação</t>
  </si>
  <si>
    <t>92394</t>
  </si>
  <si>
    <t>M²</t>
  </si>
  <si>
    <t>Meio Fio/Drenagem</t>
  </si>
  <si>
    <t>94267</t>
  </si>
  <si>
    <t>M</t>
  </si>
  <si>
    <t>94273</t>
  </si>
  <si>
    <t>Observações:</t>
  </si>
  <si>
    <t>Local</t>
  </si>
  <si>
    <t>Responsável Técnico</t>
  </si>
  <si>
    <t>Nome:</t>
  </si>
  <si>
    <t>LEONARDO PETERSON AMARAL LIMA</t>
  </si>
  <si>
    <t>CREA/CAU:</t>
  </si>
  <si>
    <t>331.073/D</t>
  </si>
  <si>
    <t>Data</t>
  </si>
  <si>
    <t>ART/RRT:</t>
  </si>
  <si>
    <t>MG20253837048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</si>
</sst>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R$ &quot;* #,##0.00_);_(&quot;R$ &quot;* \(#,##0.00\);_(&quot;R$ &quot;* \-??_);_(@_)"/>
    <numFmt numFmtId="165" formatCode="_(* #,##0.00_);_(* \(#,##0.00\);_(* \-??_);_(@_)"/>
    <numFmt numFmtId="166" formatCode="General;General"/>
    <numFmt numFmtId="167" formatCode="[$-F800]dddd\,\ mmmm\ dd\,\ yyyy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indexed="42"/>
      </patternFill>
    </fill>
    <fill>
      <patternFill patternType="solid">
        <fgColor theme="2" tint="-0.499984740745262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42"/>
      </patternFill>
    </fill>
    <fill>
      <patternFill patternType="solid">
        <fgColor theme="2" tint="-0.24997711111789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lightUp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164" fontId="7" fillId="0" borderId="0" applyFill="0" applyBorder="0" applyAlignment="0" applyProtection="0"/>
  </cellStyleXfs>
  <cellXfs count="10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5" fillId="2" borderId="8" xfId="0" applyFont="1" applyFill="1" applyBorder="1" applyAlignment="1">
      <alignment horizontal="center"/>
    </xf>
    <xf numFmtId="0" fontId="5" fillId="2" borderId="0" xfId="3" applyFont="1" applyFill="1" applyAlignment="1">
      <alignment horizontal="left" vertical="top"/>
    </xf>
    <xf numFmtId="0" fontId="0" fillId="2" borderId="13" xfId="4" applyFont="1" applyFill="1" applyBorder="1" applyAlignment="1">
      <alignment horizontal="left" vertical="top" wrapText="1"/>
    </xf>
    <xf numFmtId="0" fontId="0" fillId="2" borderId="13" xfId="4" applyFont="1" applyFill="1" applyBorder="1" applyAlignment="1">
      <alignment vertical="top" wrapText="1"/>
    </xf>
    <xf numFmtId="0" fontId="2" fillId="2" borderId="0" xfId="4" applyFont="1" applyFill="1" applyAlignment="1">
      <alignment vertical="top" wrapText="1"/>
    </xf>
    <xf numFmtId="0" fontId="2" fillId="2" borderId="14" xfId="4" applyFont="1" applyFill="1" applyBorder="1" applyAlignment="1">
      <alignment vertical="top" wrapText="1"/>
    </xf>
    <xf numFmtId="0" fontId="2" fillId="2" borderId="0" xfId="4" applyFont="1" applyFill="1" applyAlignment="1">
      <alignment horizontal="center" vertical="top" wrapText="1"/>
    </xf>
    <xf numFmtId="0" fontId="2" fillId="2" borderId="14" xfId="4" applyFont="1" applyFill="1" applyBorder="1" applyAlignment="1">
      <alignment horizontal="center" vertical="top" wrapText="1"/>
    </xf>
    <xf numFmtId="0" fontId="0" fillId="2" borderId="17" xfId="4" applyFont="1" applyFill="1" applyBorder="1" applyAlignment="1">
      <alignment vertical="top" wrapText="1"/>
    </xf>
    <xf numFmtId="0" fontId="0" fillId="2" borderId="18" xfId="4" applyFont="1" applyFill="1" applyBorder="1" applyAlignment="1">
      <alignment vertical="top" wrapText="1"/>
    </xf>
    <xf numFmtId="0" fontId="0" fillId="2" borderId="17" xfId="4" applyFont="1" applyFill="1" applyBorder="1" applyAlignment="1">
      <alignment horizontal="center" vertical="top" wrapText="1"/>
    </xf>
    <xf numFmtId="0" fontId="0" fillId="2" borderId="18" xfId="4" applyFont="1" applyFill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165" fontId="5" fillId="3" borderId="19" xfId="1" applyNumberFormat="1" applyFont="1" applyFill="1" applyBorder="1" applyAlignment="1" applyProtection="1">
      <alignment horizontal="center" vertical="center"/>
    </xf>
    <xf numFmtId="10" fontId="5" fillId="3" borderId="19" xfId="2" applyNumberFormat="1" applyFont="1" applyFill="1" applyBorder="1" applyAlignment="1" applyProtection="1">
      <alignment horizontal="center" vertical="center"/>
    </xf>
    <xf numFmtId="165" fontId="5" fillId="3" borderId="19" xfId="1" applyNumberFormat="1" applyFont="1" applyFill="1" applyBorder="1" applyAlignment="1" applyProtection="1">
      <alignment horizontal="center" vertical="center" shrinkToFit="1"/>
    </xf>
    <xf numFmtId="0" fontId="2" fillId="4" borderId="19" xfId="0" applyFont="1" applyFill="1" applyBorder="1" applyAlignment="1">
      <alignment vertical="center" wrapText="1" shrinkToFit="1"/>
    </xf>
    <xf numFmtId="49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left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165" fontId="2" fillId="4" borderId="19" xfId="1" applyNumberFormat="1" applyFont="1" applyFill="1" applyBorder="1" applyAlignment="1" applyProtection="1">
      <alignment vertical="center" shrinkToFit="1"/>
    </xf>
    <xf numFmtId="43" fontId="2" fillId="6" borderId="19" xfId="1" applyFont="1" applyFill="1" applyBorder="1" applyAlignment="1" applyProtection="1">
      <alignment vertical="center" wrapText="1"/>
      <protection locked="0"/>
    </xf>
    <xf numFmtId="10" fontId="2" fillId="5" borderId="19" xfId="2" applyNumberFormat="1" applyFont="1" applyFill="1" applyBorder="1" applyAlignment="1" applyProtection="1">
      <alignment horizontal="center" vertical="center" wrapText="1"/>
      <protection locked="0"/>
    </xf>
    <xf numFmtId="165" fontId="2" fillId="4" borderId="19" xfId="1" applyNumberFormat="1" applyFont="1" applyFill="1" applyBorder="1" applyAlignment="1" applyProtection="1">
      <alignment horizontal="center" vertical="center" shrinkToFit="1"/>
    </xf>
    <xf numFmtId="0" fontId="2" fillId="7" borderId="19" xfId="0" applyFont="1" applyFill="1" applyBorder="1" applyAlignment="1">
      <alignment vertical="center" wrapText="1" shrinkToFit="1"/>
    </xf>
    <xf numFmtId="49" fontId="2" fillId="8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9" borderId="19" xfId="0" applyFont="1" applyFill="1" applyBorder="1" applyAlignment="1" applyProtection="1">
      <alignment horizontal="left" vertical="center" wrapText="1"/>
      <protection locked="0"/>
    </xf>
    <xf numFmtId="0" fontId="2" fillId="9" borderId="19" xfId="0" applyFont="1" applyFill="1" applyBorder="1" applyAlignment="1" applyProtection="1">
      <alignment horizontal="center" vertical="center" wrapText="1"/>
      <protection locked="0"/>
    </xf>
    <xf numFmtId="165" fontId="2" fillId="7" borderId="19" xfId="1" applyNumberFormat="1" applyFont="1" applyFill="1" applyBorder="1" applyAlignment="1" applyProtection="1">
      <alignment vertical="center" shrinkToFit="1"/>
    </xf>
    <xf numFmtId="43" fontId="2" fillId="9" borderId="19" xfId="1" applyFont="1" applyFill="1" applyBorder="1" applyAlignment="1" applyProtection="1">
      <alignment vertical="center" wrapText="1"/>
      <protection locked="0"/>
    </xf>
    <xf numFmtId="10" fontId="2" fillId="8" borderId="19" xfId="2" applyNumberFormat="1" applyFont="1" applyFill="1" applyBorder="1" applyAlignment="1" applyProtection="1">
      <alignment horizontal="center" vertical="center" wrapText="1"/>
      <protection locked="0"/>
    </xf>
    <xf numFmtId="165" fontId="2" fillId="7" borderId="19" xfId="1" applyNumberFormat="1" applyFont="1" applyFill="1" applyBorder="1" applyAlignment="1" applyProtection="1">
      <alignment horizontal="center" vertical="center" shrinkToFit="1"/>
    </xf>
    <xf numFmtId="0" fontId="0" fillId="0" borderId="19" xfId="0" applyBorder="1" applyAlignment="1">
      <alignment vertical="center" wrapText="1" shrinkToFit="1"/>
    </xf>
    <xf numFmtId="49" fontId="0" fillId="10" borderId="19" xfId="0" applyNumberFormat="1" applyFill="1" applyBorder="1" applyAlignment="1" applyProtection="1">
      <alignment horizontal="center" vertical="center" wrapText="1"/>
      <protection locked="0"/>
    </xf>
    <xf numFmtId="49" fontId="0" fillId="11" borderId="19" xfId="0" applyNumberFormat="1" applyFill="1" applyBorder="1" applyAlignment="1" applyProtection="1">
      <alignment horizontal="center" vertical="center" wrapText="1"/>
      <protection locked="0"/>
    </xf>
    <xf numFmtId="0" fontId="0" fillId="11" borderId="19" xfId="0" applyFill="1" applyBorder="1" applyAlignment="1" applyProtection="1">
      <alignment horizontal="left" vertical="center" wrapText="1"/>
      <protection locked="0"/>
    </xf>
    <xf numFmtId="0" fontId="0" fillId="11" borderId="19" xfId="0" applyFill="1" applyBorder="1" applyAlignment="1" applyProtection="1">
      <alignment horizontal="center" vertical="center" wrapText="1"/>
      <protection locked="0"/>
    </xf>
    <xf numFmtId="165" fontId="0" fillId="0" borderId="19" xfId="1" applyNumberFormat="1" applyFont="1" applyFill="1" applyBorder="1" applyAlignment="1" applyProtection="1">
      <alignment vertical="center" shrinkToFit="1"/>
    </xf>
    <xf numFmtId="43" fontId="0" fillId="11" borderId="19" xfId="1" applyFont="1" applyFill="1" applyBorder="1" applyAlignment="1" applyProtection="1">
      <alignment vertical="center" wrapText="1"/>
      <protection locked="0"/>
    </xf>
    <xf numFmtId="10" fontId="0" fillId="10" borderId="19" xfId="2" applyNumberFormat="1" applyFont="1" applyFill="1" applyBorder="1" applyAlignment="1" applyProtection="1">
      <alignment horizontal="center" vertical="center" wrapText="1"/>
      <protection locked="0"/>
    </xf>
    <xf numFmtId="165" fontId="0" fillId="0" borderId="19" xfId="1" applyNumberFormat="1" applyFont="1" applyFill="1" applyBorder="1" applyAlignment="1" applyProtection="1">
      <alignment horizontal="center" vertical="center" shrinkToFit="1"/>
    </xf>
    <xf numFmtId="0" fontId="0" fillId="7" borderId="19" xfId="0" applyFill="1" applyBorder="1" applyAlignment="1">
      <alignment vertical="center" wrapText="1" shrinkToFit="1"/>
    </xf>
    <xf numFmtId="49" fontId="0" fillId="8" borderId="19" xfId="0" applyNumberFormat="1" applyFill="1" applyBorder="1" applyAlignment="1" applyProtection="1">
      <alignment horizontal="center" vertical="center" wrapText="1"/>
      <protection locked="0"/>
    </xf>
    <xf numFmtId="49" fontId="0" fillId="9" borderId="19" xfId="0" applyNumberFormat="1" applyFill="1" applyBorder="1" applyAlignment="1" applyProtection="1">
      <alignment horizontal="center" vertical="center" wrapText="1"/>
      <protection locked="0"/>
    </xf>
    <xf numFmtId="0" fontId="0" fillId="9" borderId="19" xfId="0" applyFill="1" applyBorder="1" applyAlignment="1" applyProtection="1">
      <alignment horizontal="left" vertical="center" wrapText="1"/>
      <protection locked="0"/>
    </xf>
    <xf numFmtId="0" fontId="0" fillId="9" borderId="19" xfId="0" applyFill="1" applyBorder="1" applyAlignment="1" applyProtection="1">
      <alignment horizontal="center" vertical="center" wrapText="1"/>
      <protection locked="0"/>
    </xf>
    <xf numFmtId="165" fontId="0" fillId="7" borderId="19" xfId="1" applyNumberFormat="1" applyFont="1" applyFill="1" applyBorder="1" applyAlignment="1" applyProtection="1">
      <alignment vertical="center" shrinkToFit="1"/>
    </xf>
    <xf numFmtId="43" fontId="0" fillId="9" borderId="19" xfId="1" applyFont="1" applyFill="1" applyBorder="1" applyAlignment="1" applyProtection="1">
      <alignment vertical="center" wrapText="1"/>
      <protection locked="0"/>
    </xf>
    <xf numFmtId="10" fontId="0" fillId="8" borderId="19" xfId="2" applyNumberFormat="1" applyFont="1" applyFill="1" applyBorder="1" applyAlignment="1" applyProtection="1">
      <alignment horizontal="center" vertical="center" wrapText="1"/>
      <protection locked="0"/>
    </xf>
    <xf numFmtId="0" fontId="0" fillId="12" borderId="10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2" borderId="0" xfId="0" applyFill="1"/>
    <xf numFmtId="0" fontId="9" fillId="2" borderId="0" xfId="0" applyFont="1" applyFill="1" applyAlignment="1">
      <alignment horizontal="left" wrapText="1"/>
    </xf>
    <xf numFmtId="0" fontId="10" fillId="2" borderId="17" xfId="4" applyFont="1" applyFill="1" applyBorder="1" applyAlignment="1">
      <alignment vertical="center"/>
    </xf>
    <xf numFmtId="0" fontId="5" fillId="2" borderId="0" xfId="0" applyFont="1" applyFill="1"/>
    <xf numFmtId="0" fontId="0" fillId="2" borderId="0" xfId="4" applyFont="1" applyFill="1" applyAlignment="1">
      <alignment vertical="center"/>
    </xf>
    <xf numFmtId="0" fontId="5" fillId="2" borderId="13" xfId="0" applyFont="1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7" fillId="2" borderId="0" xfId="4" applyFill="1" applyAlignment="1">
      <alignment horizontal="left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11" borderId="8" xfId="0" applyFont="1" applyFill="1" applyBorder="1" applyAlignment="1" applyProtection="1">
      <alignment horizontal="left" vertical="top" wrapText="1"/>
      <protection locked="0"/>
    </xf>
    <xf numFmtId="166" fontId="0" fillId="2" borderId="11" xfId="0" applyNumberFormat="1" applyFill="1" applyBorder="1" applyAlignment="1">
      <alignment horizontal="left"/>
    </xf>
    <xf numFmtId="167" fontId="0" fillId="2" borderId="0" xfId="0" applyNumberFormat="1" applyFill="1" applyAlignment="1">
      <alignment horizontal="left"/>
    </xf>
    <xf numFmtId="0" fontId="2" fillId="2" borderId="4" xfId="4" applyFont="1" applyFill="1" applyBorder="1" applyAlignment="1">
      <alignment horizontal="center" vertical="top" wrapText="1"/>
    </xf>
    <xf numFmtId="0" fontId="2" fillId="2" borderId="7" xfId="4" applyFont="1" applyFill="1" applyBorder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0" fillId="2" borderId="15" xfId="4" applyFont="1" applyFill="1" applyBorder="1" applyAlignment="1">
      <alignment horizontal="center" vertical="top" wrapText="1"/>
    </xf>
    <xf numFmtId="0" fontId="0" fillId="2" borderId="16" xfId="4" applyFont="1" applyFill="1" applyBorder="1" applyAlignment="1">
      <alignment horizontal="center" vertical="top" wrapText="1"/>
    </xf>
    <xf numFmtId="0" fontId="0" fillId="2" borderId="17" xfId="4" applyFont="1" applyFill="1" applyBorder="1" applyAlignment="1">
      <alignment horizontal="center" vertical="top" wrapText="1"/>
    </xf>
    <xf numFmtId="0" fontId="1" fillId="2" borderId="9" xfId="4" applyFont="1" applyFill="1" applyBorder="1" applyAlignment="1">
      <alignment horizontal="center" vertical="top" wrapText="1"/>
    </xf>
    <xf numFmtId="0" fontId="1" fillId="2" borderId="0" xfId="4" applyFont="1" applyFill="1" applyAlignment="1">
      <alignment horizontal="center" vertical="top" wrapText="1"/>
    </xf>
    <xf numFmtId="0" fontId="1" fillId="2" borderId="5" xfId="4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left" vertical="top"/>
    </xf>
    <xf numFmtId="0" fontId="5" fillId="2" borderId="0" xfId="3" applyFont="1" applyFill="1" applyAlignment="1">
      <alignment horizontal="left" vertical="top"/>
    </xf>
    <xf numFmtId="0" fontId="5" fillId="2" borderId="5" xfId="3" applyFont="1" applyFill="1" applyBorder="1" applyAlignment="1">
      <alignment horizontal="left" vertical="top"/>
    </xf>
    <xf numFmtId="0" fontId="0" fillId="2" borderId="10" xfId="4" applyFont="1" applyFill="1" applyBorder="1" applyAlignment="1">
      <alignment horizontal="left" vertical="top" wrapText="1"/>
    </xf>
    <xf numFmtId="0" fontId="0" fillId="2" borderId="11" xfId="4" applyFont="1" applyFill="1" applyBorder="1" applyAlignment="1">
      <alignment horizontal="left" vertical="top" wrapText="1"/>
    </xf>
    <xf numFmtId="0" fontId="8" fillId="2" borderId="10" xfId="5" applyNumberFormat="1" applyFont="1" applyFill="1" applyBorder="1" applyAlignment="1" applyProtection="1">
      <alignment horizontal="center" wrapText="1"/>
    </xf>
    <xf numFmtId="0" fontId="8" fillId="2" borderId="11" xfId="5" applyNumberFormat="1" applyFont="1" applyFill="1" applyBorder="1" applyAlignment="1" applyProtection="1">
      <alignment horizontal="center" wrapText="1"/>
    </xf>
    <xf numFmtId="0" fontId="8" fillId="2" borderId="12" xfId="5" applyNumberFormat="1" applyFont="1" applyFill="1" applyBorder="1" applyAlignment="1" applyProtection="1">
      <alignment horizontal="center" wrapText="1"/>
    </xf>
  </cellXfs>
  <cellStyles count="6">
    <cellStyle name="Moeda_Composicao BDI v2.1" xfId="5" xr:uid="{E02F72AE-7C0B-489F-A2DF-4A201F37F5C7}"/>
    <cellStyle name="Normal" xfId="0" builtinId="0"/>
    <cellStyle name="Normal 2" xfId="4" xr:uid="{2C3180F0-879A-474F-AF61-0AA792760671}"/>
    <cellStyle name="Normal_FICHA DE VERIFICAÇÃO PRELIMINAR - Plano R" xfId="3" xr:uid="{81355912-221C-47B0-B8E9-CA5E15636543}"/>
    <cellStyle name="Porcentagem" xfId="2" builtinId="5"/>
    <cellStyle name="Vírgula" xfId="1" builtinId="3"/>
  </cellStyles>
  <dxfs count="16"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EFEITURA\PAVIMENTA&#199;&#195;O%202025%20-%20400%20MIL\FINAL\Pavimenta&#231;&#227;o%202%20S&#227;o%20Jo&#227;o%20da%20Lagoa%20MG.xls" TargetMode="External"/><Relationship Id="rId1" Type="http://schemas.openxmlformats.org/officeDocument/2006/relationships/externalLinkPath" Target="/PREFEITURA/PAVIMENTA&#199;&#195;O%202025%20-%20400%20MIL/FINAL/Pavimenta&#231;&#227;o%202%20S&#227;o%20Jo&#227;o%20da%20Lagoa%20MG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EFEITURA\PAVIMENTA&#199;&#195;O%202025%20-%20400%20MIL\FINAL\documentos.xlsx" TargetMode="External"/><Relationship Id="rId1" Type="http://schemas.openxmlformats.org/officeDocument/2006/relationships/externalLinkPath" Target="/PREFEITURA/PAVIMENTA&#199;&#195;O%202025%20-%20400%20MIL/FINAL/docum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>
        <row r="4">
          <cell r="F4" t="str">
            <v>(SELECIONAR)</v>
          </cell>
        </row>
        <row r="6">
          <cell r="F6" t="str">
            <v>São João da Lagoa  MG</v>
          </cell>
        </row>
        <row r="17">
          <cell r="F17" t="str">
            <v xml:space="preserve">EXECUÇÃO DE PAVIMENTAÇÃO EM BLOCO SEXTAVADO DE CONCRETO DE VIAS URBANAS E RURAIS NO MUNICÍPIO DE SÃO JOÃO DA LAGOA/MG </v>
          </cell>
        </row>
        <row r="25">
          <cell r="F25">
            <v>45750</v>
          </cell>
        </row>
      </sheetData>
      <sheetData sheetId="2"/>
      <sheetData sheetId="3">
        <row r="138">
          <cell r="A138" t="str">
            <v>(SELECIONAR)</v>
          </cell>
        </row>
      </sheetData>
      <sheetData sheetId="4">
        <row r="7">
          <cell r="AF7" t="b">
            <v>1</v>
          </cell>
        </row>
      </sheetData>
      <sheetData sheetId="5">
        <row r="15">
          <cell r="M15">
            <v>1</v>
          </cell>
        </row>
      </sheetData>
      <sheetData sheetId="6">
        <row r="15">
          <cell r="B15" t="str">
            <v>1.Administração Local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DI"/>
      <sheetName val="ORÇAMENTO"/>
      <sheetName val="CRONOGRAMA"/>
      <sheetName val="MEMÓRIA DE CÁLCUL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B39F-1216-4A56-B00A-E6061002C8A3}">
  <dimension ref="A1:L36"/>
  <sheetViews>
    <sheetView tabSelected="1" workbookViewId="0">
      <selection activeCell="K16" sqref="K16"/>
    </sheetView>
  </sheetViews>
  <sheetFormatPr defaultRowHeight="15" x14ac:dyDescent="0.25"/>
  <cols>
    <col min="1" max="1" width="0.85546875" customWidth="1"/>
    <col min="2" max="2" width="12.7109375" customWidth="1"/>
    <col min="3" max="4" width="15.7109375" customWidth="1"/>
    <col min="5" max="5" width="65.7109375" customWidth="1"/>
    <col min="6" max="6" width="10.7109375" customWidth="1"/>
    <col min="7" max="8" width="14.7109375" customWidth="1"/>
    <col min="9" max="9" width="12.85546875" customWidth="1"/>
    <col min="10" max="10" width="14.7109375" customWidth="1"/>
    <col min="11" max="11" width="18" customWidth="1"/>
    <col min="12" max="12" width="1.2851562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 x14ac:dyDescent="0.25">
      <c r="A2" s="4"/>
      <c r="B2" s="90" t="s">
        <v>0</v>
      </c>
      <c r="C2" s="90"/>
      <c r="D2" s="90"/>
      <c r="E2" s="90"/>
      <c r="F2" s="90"/>
      <c r="G2" s="90"/>
      <c r="H2" s="90"/>
      <c r="I2" s="90"/>
      <c r="J2" s="91"/>
      <c r="K2" s="5" t="s">
        <v>1</v>
      </c>
      <c r="L2" s="6"/>
    </row>
    <row r="3" spans="1:12" x14ac:dyDescent="0.25">
      <c r="A3" s="4"/>
      <c r="B3" s="92"/>
      <c r="C3" s="92"/>
      <c r="D3" s="92"/>
      <c r="E3" s="92"/>
      <c r="F3" s="92"/>
      <c r="G3" s="92"/>
      <c r="H3" s="92"/>
      <c r="I3" s="92"/>
      <c r="J3" s="93"/>
      <c r="K3" s="7" t="s">
        <v>2</v>
      </c>
      <c r="L3" s="6"/>
    </row>
    <row r="4" spans="1:12" x14ac:dyDescent="0.25">
      <c r="A4" s="4"/>
      <c r="B4" s="94" t="s">
        <v>3</v>
      </c>
      <c r="C4" s="95"/>
      <c r="D4" s="95"/>
      <c r="E4" s="95" t="s">
        <v>4</v>
      </c>
      <c r="F4" s="95"/>
      <c r="G4" s="95"/>
      <c r="H4" s="95"/>
      <c r="I4" s="95"/>
      <c r="J4" s="95"/>
      <c r="K4" s="96"/>
      <c r="L4" s="6"/>
    </row>
    <row r="5" spans="1:12" x14ac:dyDescent="0.25">
      <c r="A5" s="4"/>
      <c r="B5" s="97" t="s">
        <v>5</v>
      </c>
      <c r="C5" s="98"/>
      <c r="D5" s="98"/>
      <c r="E5" s="99" t="s">
        <v>6</v>
      </c>
      <c r="F5" s="100"/>
      <c r="G5" s="100"/>
      <c r="H5" s="100"/>
      <c r="I5" s="100"/>
      <c r="J5" s="100"/>
      <c r="K5" s="101"/>
      <c r="L5" s="6"/>
    </row>
    <row r="6" spans="1:12" x14ac:dyDescent="0.25">
      <c r="A6" s="4"/>
      <c r="B6" s="9"/>
      <c r="C6" s="9"/>
      <c r="D6" s="10"/>
      <c r="E6" s="10"/>
      <c r="F6" s="9"/>
      <c r="G6" s="9"/>
      <c r="H6" s="9"/>
      <c r="I6" s="9"/>
      <c r="J6" s="9"/>
      <c r="K6" s="9"/>
      <c r="L6" s="6"/>
    </row>
    <row r="7" spans="1:12" x14ac:dyDescent="0.25">
      <c r="A7" s="4"/>
      <c r="B7" s="80" t="s">
        <v>7</v>
      </c>
      <c r="C7" s="81"/>
      <c r="D7" s="11" t="s">
        <v>8</v>
      </c>
      <c r="E7" s="12" t="s">
        <v>4</v>
      </c>
      <c r="F7" s="82" t="s">
        <v>9</v>
      </c>
      <c r="G7" s="82"/>
      <c r="H7" s="82"/>
      <c r="I7" s="14" t="s">
        <v>10</v>
      </c>
      <c r="J7" s="13" t="s">
        <v>11</v>
      </c>
      <c r="K7" s="14" t="s">
        <v>12</v>
      </c>
      <c r="L7" s="6"/>
    </row>
    <row r="8" spans="1:12" ht="30" x14ac:dyDescent="0.25">
      <c r="A8" s="4"/>
      <c r="B8" s="83" t="s">
        <v>13</v>
      </c>
      <c r="C8" s="84"/>
      <c r="D8" s="15" t="s">
        <v>14</v>
      </c>
      <c r="E8" s="16" t="s">
        <v>6</v>
      </c>
      <c r="F8" s="85" t="s">
        <v>15</v>
      </c>
      <c r="G8" s="85"/>
      <c r="H8" s="85"/>
      <c r="I8" s="18" t="s">
        <v>16</v>
      </c>
      <c r="J8" s="17" t="s">
        <v>17</v>
      </c>
      <c r="K8" s="18" t="s">
        <v>17</v>
      </c>
      <c r="L8" s="6"/>
    </row>
    <row r="9" spans="1:12" x14ac:dyDescent="0.25">
      <c r="A9" s="4"/>
      <c r="B9" s="86"/>
      <c r="C9" s="87"/>
      <c r="D9" s="87"/>
      <c r="E9" s="87"/>
      <c r="F9" s="87"/>
      <c r="G9" s="87"/>
      <c r="H9" s="87"/>
      <c r="I9" s="87"/>
      <c r="J9" s="87"/>
      <c r="K9" s="88"/>
      <c r="L9" s="6"/>
    </row>
    <row r="10" spans="1:12" ht="25.5" x14ac:dyDescent="0.25">
      <c r="A10" s="4"/>
      <c r="B10" s="19" t="s">
        <v>18</v>
      </c>
      <c r="C10" s="19" t="s">
        <v>19</v>
      </c>
      <c r="D10" s="19" t="s">
        <v>20</v>
      </c>
      <c r="E10" s="19" t="s">
        <v>21</v>
      </c>
      <c r="F10" s="20" t="s">
        <v>22</v>
      </c>
      <c r="G10" s="19" t="s">
        <v>23</v>
      </c>
      <c r="H10" s="19" t="str">
        <f>IF(TIPOORCAMENTO="Licitado","","Custo Unitário (sem BDI) (R$)")</f>
        <v>Custo Unitário (sem BDI) (R$)</v>
      </c>
      <c r="I10" s="19" t="str">
        <f>IF(TIPOORCAMENTO="Licitado","","BDI
(%)")</f>
        <v>BDI
(%)</v>
      </c>
      <c r="J10" s="19" t="s">
        <v>24</v>
      </c>
      <c r="K10" s="19" t="s">
        <v>25</v>
      </c>
      <c r="L10" s="6"/>
    </row>
    <row r="11" spans="1:12" ht="33.75" customHeight="1" x14ac:dyDescent="0.25">
      <c r="A11" s="4"/>
      <c r="B11" s="89" t="str">
        <f>Import.DescLote</f>
        <v xml:space="preserve">EXECUÇÃO DE PAVIMENTAÇÃO EM BLOCO SEXTAVADO DE CONCRETO DE VIAS URBANAS E RURAIS NO MUNICÍPIO DE SÃO JOÃO DA LAGOA/MG </v>
      </c>
      <c r="C11" s="89"/>
      <c r="D11" s="89"/>
      <c r="E11" s="89"/>
      <c r="F11" s="21"/>
      <c r="G11" s="22"/>
      <c r="H11" s="22"/>
      <c r="I11" s="23"/>
      <c r="J11" s="22"/>
      <c r="K11" s="24">
        <f>K12</f>
        <v>404814.02999999997</v>
      </c>
      <c r="L11" s="6"/>
    </row>
    <row r="12" spans="1:12" x14ac:dyDescent="0.25">
      <c r="A12" s="4"/>
      <c r="B12" s="25" t="str">
        <f ca="1">IF(OR($B12=0,$K12=""),"-",CONCATENATE(#REF!&amp;".",IF(AND(#REF!&gt;=2,$B12&gt;=2),#REF!&amp;".",""),IF(AND(#REF!&gt;=3,$B12&gt;=3),#REF!&amp;".",""),IF(AND(#REF!&gt;=4,$B12&gt;=4),#REF!&amp;".",""),IF($B12="S",#REF!&amp;".","")))</f>
        <v>1.</v>
      </c>
      <c r="C12" s="26"/>
      <c r="D12" s="27"/>
      <c r="E12" s="28" t="s">
        <v>26</v>
      </c>
      <c r="F12" s="29"/>
      <c r="G12" s="30"/>
      <c r="H12" s="31"/>
      <c r="I12" s="32"/>
      <c r="J12" s="30">
        <f ca="1">IF($B12="S",ROUND(IF(TIPOORCAMENTO="Proposto",ORÇAMENTO.CustoUnitario*(1+$AG12),ORÇAMENTO.PrecoUnitarioLicitado),15-13*#REF!),0)</f>
        <v>0</v>
      </c>
      <c r="K12" s="33">
        <f>K13+K18+K16+K20</f>
        <v>404814.02999999997</v>
      </c>
      <c r="L12" s="6"/>
    </row>
    <row r="13" spans="1:12" x14ac:dyDescent="0.25">
      <c r="A13" s="4"/>
      <c r="B13" s="34" t="str">
        <f ca="1">IF(OR($B13=0,$K13=""),"-",CONCATENATE(#REF!&amp;".",IF(AND(#REF!&gt;=2,$B13&gt;=2),#REF!&amp;".",""),IF(AND(#REF!&gt;=3,$B13&gt;=3),#REF!&amp;".",""),IF(AND(#REF!&gt;=4,$B13&gt;=4),#REF!&amp;".",""),IF($B13="S",#REF!&amp;".","")))</f>
        <v>1.1.</v>
      </c>
      <c r="C13" s="35"/>
      <c r="D13" s="36"/>
      <c r="E13" s="37" t="s">
        <v>27</v>
      </c>
      <c r="F13" s="38"/>
      <c r="G13" s="39"/>
      <c r="H13" s="40"/>
      <c r="I13" s="41"/>
      <c r="J13" s="39"/>
      <c r="K13" s="42">
        <f>SUM(K14:K15)</f>
        <v>3667.85</v>
      </c>
      <c r="L13" s="6"/>
    </row>
    <row r="14" spans="1:12" ht="75" x14ac:dyDescent="0.25">
      <c r="A14" s="4"/>
      <c r="B14" s="43" t="str">
        <f ca="1">IF(OR($B14=0,$K14=""),"-",CONCATENATE(#REF!&amp;".",IF(AND(#REF!&gt;=2,$B14&gt;=2),#REF!&amp;".",""),IF(AND(#REF!&gt;=3,$B14&gt;=3),#REF!&amp;".",""),IF(AND(#REF!&gt;=4,$B14&gt;=4),#REF!&amp;".",""),IF($B14="S",#REF!&amp;".","")))</f>
        <v>1.1.1.</v>
      </c>
      <c r="C14" s="44" t="s">
        <v>28</v>
      </c>
      <c r="D14" s="45" t="s">
        <v>29</v>
      </c>
      <c r="E14" s="46" t="str">
        <f ca="1">IF($B14="S",REFERENCIA.Descricao,"(digite a descrição aqui)")</f>
        <v>FORNECIMENTO E COLOCAÇÃO DE PLACA DE OBRA EM CHAPA GALVANIZADA #26, ESP. 0,45MM, DIMENSÃO (3X1,5)M, PLOTADA COM ADESIVO VINÍLICO, AFIXADA COM REBITES 4,8X40MM, EM ESTRUTURA METÁLICA DE METALON 20X20MM, ESP. 1,25MM, INCLUSIVE SUPORTE EM EUCALIPTO AUTOCLAVADO PINTADO COM TINTA PVA DUAS (2) DEMÃOS</v>
      </c>
      <c r="F14" s="47" t="s">
        <v>30</v>
      </c>
      <c r="G14" s="48">
        <v>1</v>
      </c>
      <c r="H14" s="49">
        <v>1201.6400000000001</v>
      </c>
      <c r="I14" s="50" t="s">
        <v>10</v>
      </c>
      <c r="J14" s="48">
        <f>ROUND(H14*1.2977,2)</f>
        <v>1559.37</v>
      </c>
      <c r="K14" s="51">
        <f>ROUND(G14*J14,2)</f>
        <v>1559.37</v>
      </c>
      <c r="L14" s="6"/>
    </row>
    <row r="15" spans="1:12" ht="30" x14ac:dyDescent="0.25">
      <c r="A15" s="4"/>
      <c r="B15" s="43" t="str">
        <f ca="1">IF(OR($B15=0,$K15=""),"-",CONCATENATE(#REF!&amp;".",IF(AND(#REF!&gt;=2,$B15&gt;=2),#REF!&amp;".",""),IF(AND(#REF!&gt;=3,$B15&gt;=3),#REF!&amp;".",""),IF(AND(#REF!&gt;=4,$B15&gt;=4),#REF!&amp;".",""),IF($B15="S",#REF!&amp;".","")))</f>
        <v>1.1.2.</v>
      </c>
      <c r="C15" s="44" t="s">
        <v>28</v>
      </c>
      <c r="D15" s="45" t="s">
        <v>31</v>
      </c>
      <c r="E15" s="46" t="str">
        <f ca="1">IF($B15="S",REFERENCIA.Descricao,"(digite a descrição aqui)")</f>
        <v>LOCAÇÃO TOPOGRÁFICA PARA ATÉ VINTE (20) PONTOS REFERENCIAIS, INCLUSIVE ESTACA (PIQUETE) DE MARCAÇÃO</v>
      </c>
      <c r="F15" s="47" t="s">
        <v>30</v>
      </c>
      <c r="G15" s="48">
        <v>22</v>
      </c>
      <c r="H15" s="49">
        <v>73.849999999999994</v>
      </c>
      <c r="I15" s="50" t="s">
        <v>10</v>
      </c>
      <c r="J15" s="48">
        <f>ROUND(H15*1.2977,2)</f>
        <v>95.84</v>
      </c>
      <c r="K15" s="51">
        <f>ROUND(G15*J15,2)</f>
        <v>2108.48</v>
      </c>
      <c r="L15" s="6"/>
    </row>
    <row r="16" spans="1:12" x14ac:dyDescent="0.25">
      <c r="A16" s="4"/>
      <c r="B16" s="34" t="str">
        <f ca="1">IF(OR($B16=0,$K16=""),"-",CONCATENATE(#REF!&amp;".",IF(AND(#REF!&gt;=2,$B16&gt;=2),#REF!&amp;".",""),IF(AND(#REF!&gt;=3,$B16&gt;=3),#REF!&amp;".",""),IF(AND(#REF!&gt;=4,$B16&gt;=4),#REF!&amp;".",""),IF($B16="S",#REF!&amp;".","")))</f>
        <v>1.2.</v>
      </c>
      <c r="C16" s="35"/>
      <c r="D16" s="36"/>
      <c r="E16" s="37" t="s">
        <v>32</v>
      </c>
      <c r="F16" s="38"/>
      <c r="G16" s="39">
        <v>0</v>
      </c>
      <c r="H16" s="40"/>
      <c r="I16" s="41"/>
      <c r="J16" s="39"/>
      <c r="K16" s="42">
        <v>0</v>
      </c>
      <c r="L16" s="6"/>
    </row>
    <row r="17" spans="1:12" x14ac:dyDescent="0.25">
      <c r="A17" s="4"/>
      <c r="B17" s="43" t="str">
        <f ca="1">IF(OR($B17=0,$K17=""),"-",CONCATENATE(#REF!&amp;".",IF(AND(#REF!&gt;=2,$B17&gt;=2),#REF!&amp;".",""),IF(AND(#REF!&gt;=3,$B17&gt;=3),#REF!&amp;".",""),IF(AND(#REF!&gt;=4,$B17&gt;=4),#REF!&amp;".",""),IF($B17="S",#REF!&amp;".","")))</f>
        <v>-</v>
      </c>
      <c r="C17" s="44" t="s">
        <v>33</v>
      </c>
      <c r="D17" s="45"/>
      <c r="E17" s="46" t="s">
        <v>34</v>
      </c>
      <c r="F17" s="47" t="str">
        <f t="shared" ref="F17" ca="1" si="0">REFERENCIA.Unidade</f>
        <v>-</v>
      </c>
      <c r="G17" s="48">
        <v>0</v>
      </c>
      <c r="H17" s="49"/>
      <c r="I17" s="50" t="s">
        <v>10</v>
      </c>
      <c r="J17" s="48">
        <f ca="1">IF($B17="S",ROUND(IF(TIPOORCAMENTO="Proposto",ORÇAMENTO.CustoUnitario*(1+$AG17),ORÇAMENTO.PrecoUnitarioLicitado),15-13*#REF!),0)</f>
        <v>0</v>
      </c>
      <c r="K17" s="51">
        <v>0</v>
      </c>
      <c r="L17" s="6"/>
    </row>
    <row r="18" spans="1:12" x14ac:dyDescent="0.25">
      <c r="A18" s="4"/>
      <c r="B18" s="52" t="str">
        <f ca="1">IF(OR($B18=0,$K18=""),"-",CONCATENATE(#REF!&amp;".",IF(AND(#REF!&gt;=2,$B18&gt;=2),#REF!&amp;".",""),IF(AND(#REF!&gt;=3,$B18&gt;=3),#REF!&amp;".",""),IF(AND(#REF!&gt;=4,$B18&gt;=4),#REF!&amp;".",""),IF($B18="S",#REF!&amp;".","")))</f>
        <v>1.3.</v>
      </c>
      <c r="C18" s="53"/>
      <c r="D18" s="54"/>
      <c r="E18" s="55" t="s">
        <v>35</v>
      </c>
      <c r="F18" s="56"/>
      <c r="G18" s="57">
        <v>0</v>
      </c>
      <c r="H18" s="58"/>
      <c r="I18" s="59"/>
      <c r="J18" s="57"/>
      <c r="K18" s="42">
        <f>K19</f>
        <v>322524.90999999997</v>
      </c>
      <c r="L18" s="6"/>
    </row>
    <row r="19" spans="1:12" ht="30" x14ac:dyDescent="0.25">
      <c r="A19" s="4"/>
      <c r="B19" s="43" t="str">
        <f ca="1">IF(OR($B19=0,$K19=""),"-",CONCATENATE(#REF!&amp;".",IF(AND(#REF!&gt;=2,$B19&gt;=2),#REF!&amp;".",""),IF(AND(#REF!&gt;=3,$B19&gt;=3),#REF!&amp;".",""),IF(AND(#REF!&gt;=4,$B19&gt;=4),#REF!&amp;".",""),IF($B19="S",#REF!&amp;".","")))</f>
        <v>1.3.1.</v>
      </c>
      <c r="C19" s="44" t="s">
        <v>33</v>
      </c>
      <c r="D19" s="45" t="s">
        <v>36</v>
      </c>
      <c r="E19" s="46" t="str">
        <f ca="1">IF($B19="S",REFERENCIA.Descricao,"(digite a descrição aqui)")</f>
        <v>EXECUÇÃO DE PAVIMENTO EM PISO INTERTRAVADO, COM BLOCO SEXTAVADO DE 25 X 25 CM, ESPESSURA 8 CM. AF_10/2022</v>
      </c>
      <c r="F19" s="47" t="s">
        <v>37</v>
      </c>
      <c r="G19" s="48">
        <v>3000.79</v>
      </c>
      <c r="H19" s="49">
        <v>82.82</v>
      </c>
      <c r="I19" s="50" t="s">
        <v>10</v>
      </c>
      <c r="J19" s="48">
        <f>ROUND(H19*1.2977,2)</f>
        <v>107.48</v>
      </c>
      <c r="K19" s="51">
        <f>ROUND(G19*J19,2)</f>
        <v>322524.90999999997</v>
      </c>
      <c r="L19" s="6"/>
    </row>
    <row r="20" spans="1:12" x14ac:dyDescent="0.25">
      <c r="A20" s="4"/>
      <c r="B20" s="34" t="str">
        <f ca="1">IF(OR($B20=0,$K20=""),"-",CONCATENATE(#REF!&amp;".",IF(AND(#REF!&gt;=2,$B20&gt;=2),#REF!&amp;".",""),IF(AND(#REF!&gt;=3,$B20&gt;=3),#REF!&amp;".",""),IF(AND(#REF!&gt;=4,$B20&gt;=4),#REF!&amp;".",""),IF($B20="S",#REF!&amp;".","")))</f>
        <v>1.4.</v>
      </c>
      <c r="C20" s="35"/>
      <c r="D20" s="36"/>
      <c r="E20" s="37" t="s">
        <v>38</v>
      </c>
      <c r="F20" s="38"/>
      <c r="G20" s="39">
        <v>0</v>
      </c>
      <c r="H20" s="40"/>
      <c r="I20" s="41"/>
      <c r="J20" s="39">
        <f t="shared" ref="J20:J22" si="1">ROUND(H20*1.2977,2)</f>
        <v>0</v>
      </c>
      <c r="K20" s="42">
        <v>78621.27</v>
      </c>
      <c r="L20" s="6"/>
    </row>
    <row r="21" spans="1:12" ht="45" x14ac:dyDescent="0.25">
      <c r="A21" s="4"/>
      <c r="B21" s="43" t="str">
        <f ca="1">IF(OR($B21=0,$K21=""),"-",CONCATENATE(#REF!&amp;".",IF(AND(#REF!&gt;=2,$B21&gt;=2),#REF!&amp;".",""),IF(AND(#REF!&gt;=3,$B21&gt;=3),#REF!&amp;".",""),IF(AND(#REF!&gt;=4,$B21&gt;=4),#REF!&amp;".",""),IF($B21="S",#REF!&amp;".","")))</f>
        <v>1.4.1.</v>
      </c>
      <c r="C21" s="44" t="s">
        <v>33</v>
      </c>
      <c r="D21" s="45" t="s">
        <v>39</v>
      </c>
      <c r="E21" s="46" t="str">
        <f ca="1">IF($B21="S",REFERENCIA.Descricao,"(digite a descrição aqui)")</f>
        <v>GUIA (MEIO-FIO) E SARJETA CONJUGADOS DE CONCRETO, MOLDADA  IN LOCO  EM TRECHO RETO COM EXTRUSORA, 45 CM BASE (15 CM BASE DA GUIA + 30 CM BASE DA SARJETA) X 22 CM ALTURA. AF_01/2024</v>
      </c>
      <c r="F21" s="47" t="s">
        <v>40</v>
      </c>
      <c r="G21" s="48">
        <v>952.97</v>
      </c>
      <c r="H21" s="49">
        <v>56.68</v>
      </c>
      <c r="I21" s="50" t="s">
        <v>10</v>
      </c>
      <c r="J21" s="48">
        <f t="shared" si="1"/>
        <v>73.55</v>
      </c>
      <c r="K21" s="51">
        <f>ROUND(G21*J21,2)</f>
        <v>70090.94</v>
      </c>
      <c r="L21" s="6"/>
    </row>
    <row r="22" spans="1:12" ht="60" x14ac:dyDescent="0.25">
      <c r="A22" s="4"/>
      <c r="B22" s="43" t="str">
        <f ca="1">IF(OR($B22=0,$K22=""),"-",CONCATENATE(#REF!&amp;".",IF(AND(#REF!&gt;=2,$B22&gt;=2),#REF!&amp;".",""),IF(AND(#REF!&gt;=3,$B22&gt;=3),#REF!&amp;".",""),IF(AND(#REF!&gt;=4,$B22&gt;=4),#REF!&amp;".",""),IF($B22="S",#REF!&amp;".","")))</f>
        <v>1.4.2.</v>
      </c>
      <c r="C22" s="44" t="s">
        <v>33</v>
      </c>
      <c r="D22" s="45" t="s">
        <v>41</v>
      </c>
      <c r="E22" s="46" t="str">
        <f ca="1">IF($B22="S",REFERENCIA.Descricao,"(digite a descrição aqui)")</f>
        <v>ASSENTAMENTO DE GUIA (MEIO-FIO) EM TRECHO RETO, CONFECCIONADA EM CONCRETO PRÉ-FABRICADO, DIMENSÕES 100X15X13X30 CM (COMPRIMENTO X BASE INFERIOR X BASE SUPERIOR X ALTURA). AF_01/2024</v>
      </c>
      <c r="F22" s="47" t="s">
        <v>40</v>
      </c>
      <c r="G22" s="48">
        <v>106.35</v>
      </c>
      <c r="H22" s="49">
        <v>61.81</v>
      </c>
      <c r="I22" s="50" t="s">
        <v>10</v>
      </c>
      <c r="J22" s="48">
        <f t="shared" si="1"/>
        <v>80.209999999999994</v>
      </c>
      <c r="K22" s="51">
        <f>ROUND(G22*J22,2)</f>
        <v>8530.33</v>
      </c>
      <c r="L22" s="6"/>
    </row>
    <row r="23" spans="1:12" x14ac:dyDescent="0.25">
      <c r="A23" s="4"/>
      <c r="B23" s="60"/>
      <c r="C23" s="61"/>
      <c r="D23" s="61"/>
      <c r="E23" s="61"/>
      <c r="F23" s="61"/>
      <c r="G23" s="61"/>
      <c r="H23" s="61"/>
      <c r="I23" s="61"/>
      <c r="J23" s="61"/>
      <c r="K23" s="62"/>
      <c r="L23" s="6"/>
    </row>
    <row r="24" spans="1:12" x14ac:dyDescent="0.25">
      <c r="A24" s="4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"/>
    </row>
    <row r="25" spans="1:12" x14ac:dyDescent="0.25">
      <c r="A25" s="4"/>
      <c r="B25" s="74" t="s">
        <v>42</v>
      </c>
      <c r="C25" s="75"/>
      <c r="D25" s="75"/>
      <c r="E25" s="75"/>
      <c r="F25" s="75"/>
      <c r="G25" s="75"/>
      <c r="H25" s="75"/>
      <c r="I25" s="75"/>
      <c r="J25" s="75"/>
      <c r="K25" s="76"/>
      <c r="L25" s="6"/>
    </row>
    <row r="26" spans="1:12" x14ac:dyDescent="0.25">
      <c r="A26" s="4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6"/>
    </row>
    <row r="27" spans="1:12" x14ac:dyDescent="0.25">
      <c r="A27" s="4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6"/>
    </row>
    <row r="28" spans="1:12" x14ac:dyDescent="0.25">
      <c r="A28" s="4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6"/>
    </row>
    <row r="29" spans="1:12" x14ac:dyDescent="0.25">
      <c r="A29" s="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"/>
    </row>
    <row r="30" spans="1:12" x14ac:dyDescent="0.25">
      <c r="A30" s="4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"/>
    </row>
    <row r="31" spans="1:12" x14ac:dyDescent="0.25">
      <c r="A31" s="4"/>
      <c r="B31" s="78" t="str">
        <f>Import.Município</f>
        <v>São João da Lagoa  MG</v>
      </c>
      <c r="C31" s="78"/>
      <c r="D31" s="78"/>
      <c r="E31" s="63"/>
      <c r="F31" s="65"/>
      <c r="G31" s="65"/>
      <c r="H31" s="65"/>
      <c r="I31" s="65"/>
      <c r="J31" s="63"/>
      <c r="K31" s="63"/>
      <c r="L31" s="6"/>
    </row>
    <row r="32" spans="1:12" x14ac:dyDescent="0.25">
      <c r="A32" s="4"/>
      <c r="B32" s="66" t="s">
        <v>43</v>
      </c>
      <c r="C32" s="63"/>
      <c r="D32" s="63"/>
      <c r="E32" s="63"/>
      <c r="F32" s="67" t="s">
        <v>44</v>
      </c>
      <c r="G32" s="67"/>
      <c r="H32" s="67"/>
      <c r="I32" s="67"/>
      <c r="J32" s="63"/>
      <c r="K32" s="63"/>
      <c r="L32" s="6"/>
    </row>
    <row r="33" spans="1:12" x14ac:dyDescent="0.25">
      <c r="A33" s="4"/>
      <c r="B33" s="63"/>
      <c r="C33" s="63"/>
      <c r="D33" s="63"/>
      <c r="E33" s="63"/>
      <c r="F33" s="8" t="s">
        <v>45</v>
      </c>
      <c r="G33" s="73" t="s">
        <v>46</v>
      </c>
      <c r="H33" s="73"/>
      <c r="I33" s="73"/>
      <c r="J33" s="63"/>
      <c r="K33" s="63"/>
      <c r="L33" s="6"/>
    </row>
    <row r="34" spans="1:12" x14ac:dyDescent="0.25">
      <c r="A34" s="4"/>
      <c r="B34" s="79">
        <f>[1]DADOS!$F$25</f>
        <v>45750</v>
      </c>
      <c r="C34" s="79"/>
      <c r="D34" s="79"/>
      <c r="E34" s="63"/>
      <c r="F34" s="8" t="s">
        <v>47</v>
      </c>
      <c r="G34" s="73" t="s">
        <v>48</v>
      </c>
      <c r="H34" s="73"/>
      <c r="I34" s="73"/>
      <c r="J34" s="63"/>
      <c r="K34" s="63"/>
      <c r="L34" s="6"/>
    </row>
    <row r="35" spans="1:12" x14ac:dyDescent="0.25">
      <c r="A35" s="4"/>
      <c r="B35" s="68" t="s">
        <v>49</v>
      </c>
      <c r="C35" s="69"/>
      <c r="D35" s="69"/>
      <c r="E35" s="63"/>
      <c r="F35" s="8" t="s">
        <v>50</v>
      </c>
      <c r="G35" s="73" t="s">
        <v>51</v>
      </c>
      <c r="H35" s="73"/>
      <c r="I35" s="73"/>
      <c r="J35" s="63"/>
      <c r="K35" s="63"/>
      <c r="L35" s="6"/>
    </row>
    <row r="36" spans="1:12" x14ac:dyDescent="0.25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</row>
  </sheetData>
  <mergeCells count="19">
    <mergeCell ref="B11:E11"/>
    <mergeCell ref="B2:J2"/>
    <mergeCell ref="B3:J3"/>
    <mergeCell ref="B4:D4"/>
    <mergeCell ref="E4:K4"/>
    <mergeCell ref="B5:D5"/>
    <mergeCell ref="E5:K5"/>
    <mergeCell ref="B7:C7"/>
    <mergeCell ref="F7:H7"/>
    <mergeCell ref="B8:C8"/>
    <mergeCell ref="F8:H8"/>
    <mergeCell ref="B9:K9"/>
    <mergeCell ref="G35:I35"/>
    <mergeCell ref="B25:K25"/>
    <mergeCell ref="B26:K28"/>
    <mergeCell ref="B31:D31"/>
    <mergeCell ref="G33:I33"/>
    <mergeCell ref="B34:D34"/>
    <mergeCell ref="G34:I34"/>
  </mergeCells>
  <conditionalFormatting sqref="B9">
    <cfRule type="expression" dxfId="15" priority="16" stopIfTrue="1">
      <formula>ISERROR(INDIRECT(#REF!))</formula>
    </cfRule>
  </conditionalFormatting>
  <conditionalFormatting sqref="B12:B22">
    <cfRule type="expression" dxfId="14" priority="14" stopIfTrue="1">
      <formula>$B12=1</formula>
    </cfRule>
    <cfRule type="expression" dxfId="13" priority="15" stopIfTrue="1">
      <formula>OR($B12=0,$B12=2,$B12=3,$B12=4)</formula>
    </cfRule>
  </conditionalFormatting>
  <conditionalFormatting sqref="C12:D22">
    <cfRule type="expression" dxfId="12" priority="8" stopIfTrue="1">
      <formula>$B12=1</formula>
    </cfRule>
    <cfRule type="expression" dxfId="11" priority="9" stopIfTrue="1">
      <formula>OR($B12=0,$B12=2,$B12=3,$B12=4)</formula>
    </cfRule>
  </conditionalFormatting>
  <conditionalFormatting sqref="E12:E22">
    <cfRule type="expression" dxfId="10" priority="3" stopIfTrue="1">
      <formula>$B12=1</formula>
    </cfRule>
    <cfRule type="expression" dxfId="9" priority="4" stopIfTrue="1">
      <formula>OR($B12=0,$B12=2,$B12=3,$B12=4)</formula>
    </cfRule>
  </conditionalFormatting>
  <conditionalFormatting sqref="F12:G22">
    <cfRule type="expression" dxfId="8" priority="10" stopIfTrue="1">
      <formula>$B12=1</formula>
    </cfRule>
  </conditionalFormatting>
  <conditionalFormatting sqref="F20:G22">
    <cfRule type="expression" dxfId="7" priority="11" stopIfTrue="1">
      <formula>OR($B20=0,$B20=2,$B20=3,$B20=4)</formula>
    </cfRule>
  </conditionalFormatting>
  <conditionalFormatting sqref="F12:I19">
    <cfRule type="expression" dxfId="6" priority="12" stopIfTrue="1">
      <formula>OR($B12=0,$B12=2,$B12=3,$B12=4)</formula>
    </cfRule>
  </conditionalFormatting>
  <conditionalFormatting sqref="H12:I19">
    <cfRule type="expression" dxfId="5" priority="13" stopIfTrue="1">
      <formula>AND(TIPOORCAMENTO="Licitado",$B12&lt;&gt;"L",$B12&lt;&gt;-1)</formula>
    </cfRule>
  </conditionalFormatting>
  <conditionalFormatting sqref="H12:I22">
    <cfRule type="expression" dxfId="4" priority="5" stopIfTrue="1">
      <formula>$B12=1</formula>
    </cfRule>
  </conditionalFormatting>
  <conditionalFormatting sqref="H20:I22">
    <cfRule type="expression" dxfId="3" priority="6" stopIfTrue="1">
      <formula>OR($B20=0,$B20=2,$B20=3,$B20=4)</formula>
    </cfRule>
    <cfRule type="expression" dxfId="2" priority="7" stopIfTrue="1">
      <formula>AND(TIPOORCAMENTO="Licitado",$B20&lt;&gt;"L",$B20&lt;&gt;-1)</formula>
    </cfRule>
  </conditionalFormatting>
  <conditionalFormatting sqref="J12:K22">
    <cfRule type="expression" dxfId="1" priority="1" stopIfTrue="1">
      <formula>$B12=1</formula>
    </cfRule>
    <cfRule type="expression" dxfId="0" priority="2" stopIfTrue="1">
      <formula>OR($B12=0,$B12=2,$B12=3,$B12=4)</formula>
    </cfRule>
  </conditionalFormatting>
  <dataValidations count="5">
    <dataValidation type="decimal" operator="greaterThan" allowBlank="1" showErrorMessage="1" error="Apenas números decimais maiores que zero." sqref="H12:H22" xr:uid="{D45F245A-CBC1-4C07-9E3B-7C719605E840}">
      <formula1>0</formula1>
      <formula2>0</formula2>
    </dataValidation>
    <dataValidation type="list" allowBlank="1" sqref="C12:C22" xr:uid="{87E3DD25-4157-4D29-895D-5F441EAAC93F}">
      <formula1>"SINAPI,SINAPI-I,SICRO,Composição,Cotação"</formula1>
      <formula2>0</formula2>
    </dataValidation>
    <dataValidation type="list" errorStyle="warning" allowBlank="1" showErrorMessage="1" errorTitle="Aviso BDI" error="Selecione um dos 3 BDI da lista._x000a__x000a_Caso tenha mais de 3 BDI nesta Planilha Orçamentária digite apenas valor percentual." sqref="I12:I22" xr:uid="{05552977-7A92-4312-97BE-F67541956413}">
      <mc:AlternateContent xmlns:x12ac="http://schemas.microsoft.com/office/spreadsheetml/2011/1/ac" xmlns:mc="http://schemas.openxmlformats.org/markup-compatibility/2006">
        <mc:Choice Requires="x12ac">
          <x12ac:list>BDI 1,BDI 2,BDI 3,"0,00%"</x12ac:list>
        </mc:Choice>
        <mc:Fallback>
          <formula1>"BDI 1,BDI 2,BDI 3,0,00%"</formula1>
        </mc:Fallback>
      </mc:AlternateContent>
      <formula2>0</formula2>
    </dataValidation>
    <dataValidation allowBlank="1" showInputMessage="1" showErrorMessage="1" prompt="A entrada de quantidades é feita na coluna AJ se acompanhamento por BM, ou na aba &quot;Memória de Cálculo/PLQ&quot; se acompanhamento por PLE." sqref="G12:G22" xr:uid="{B98B7184-29AD-4CA4-9ADD-CBB4D34058D0}"/>
    <dataValidation allowBlank="1" showInputMessage="1" showErrorMessage="1" prompt="Para Orçamento Proposto, o Preço Unitário é resultado do produto do Custo Unitário pelo BDI._x000a_Para Orçamento Licitado, deve ser preenchido na Coluna AL." sqref="J12:J22" xr:uid="{6275950C-E4AC-4627-853A-ED797DC82D72}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Peterson Amaral Lima</dc:creator>
  <cp:lastModifiedBy>Leonardo Peterson Amaral Lima</cp:lastModifiedBy>
  <dcterms:created xsi:type="dcterms:W3CDTF">2025-04-03T18:42:55Z</dcterms:created>
  <dcterms:modified xsi:type="dcterms:W3CDTF">2025-04-03T18:45:02Z</dcterms:modified>
</cp:coreProperties>
</file>