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D:\PREFEITURA\PAVIMENTAÇÃO 2025 - 230 MIL\"/>
    </mc:Choice>
  </mc:AlternateContent>
  <xr:revisionPtr revIDLastSave="0" documentId="13_ncr:1_{FD720901-771E-4108-A5D6-2DCE19BEA33A}" xr6:coauthVersionLast="47" xr6:coauthVersionMax="47" xr10:uidLastSave="{00000000-0000-0000-0000-000000000000}"/>
  <bookViews>
    <workbookView xWindow="-120" yWindow="-120" windowWidth="29040" windowHeight="15720" activeTab="1" xr2:uid="{BC7E82ED-24DA-47D3-A3DE-70EA21059675}"/>
  </bookViews>
  <sheets>
    <sheet name="BDI" sheetId="1" r:id="rId1"/>
    <sheet name="ORÇAMENTO" sheetId="2" r:id="rId2"/>
    <sheet name="CRONOGRAMA" sheetId="3" r:id="rId3"/>
    <sheet name="MEMÓRIA DE CÁLCULO" sheetId="5" r:id="rId4"/>
  </sheets>
  <externalReferences>
    <externalReference r:id="rId5"/>
  </externalReferences>
  <definedNames>
    <definedName name="ACOMPANHAMENTO" hidden="1">IF(VALUE([1]MENU!$O$4)=2,"BM","PLE")</definedName>
    <definedName name="AUTOEVENTO" hidden="1">#REF!</definedName>
    <definedName name="BDI.Opcao" hidden="1">[1]DADOS!$F$18</definedName>
    <definedName name="BDI.TipoObra" hidden="1">[1]BDI!$A$138:$A$146</definedName>
    <definedName name="CÁLCULO.NúmeroDeFrentes" hidden="1">COLUMN([1]CÁLCULO!$AA$15)-COLUMN([1]CÁLCULO!$Q$15)</definedName>
    <definedName name="CRONO.MaxParc" hidden="1">[1]CRONO!$G65536+[1]CRONO!A1</definedName>
    <definedName name="CRONOPLE.ValorDoEvento" hidden="1">SUMIF([1]CÁLCULO!$M$15:$M$27,[1]CRONOPLE!$B1,OFFSET([1]CÁLCULO!$AA$15:$AA$27,0,[1]CRONOPLE!A$12))</definedName>
    <definedName name="DESONERACAO" hidden="1">IF(OR(Import.Desoneracao="DESONERADO",Import.Desoneracao="SIM"),"SIM","NÃO")</definedName>
    <definedName name="EVENTOS.ListaValidacao" hidden="1">[1]EVENTOS!$B$15:OFFSET([1]EVENTOS!$B$62,-1,0)</definedName>
    <definedName name="Excel_BuiltIn_Database" hidden="1">TEXT(Import.DataBase,"mm-aaaa")</definedName>
    <definedName name="Import.Apelido" hidden="1">[1]DADOS!$F$16</definedName>
    <definedName name="Import.CR" hidden="1">[1]DADOS!$F$7</definedName>
    <definedName name="Import.CTEF" hidden="1">[1]DADOS!$F$36</definedName>
    <definedName name="Import.DataBase" hidden="1">OFFSET([1]DADOS!$G$19,0,-1)</definedName>
    <definedName name="Import.DescLote" hidden="1">[1]DADOS!$F$17</definedName>
    <definedName name="Import.Desoneracao" hidden="1">OFFSET([1]DADOS!$G$18,0,-1)</definedName>
    <definedName name="Import.empresa" hidden="1">[1]DADOS!$F$37</definedName>
    <definedName name="Import.Município" hidden="1">[1]DADOS!$F$6</definedName>
    <definedName name="Import.Proponente" hidden="1">[1]DADOS!$F$5</definedName>
    <definedName name="import.recurso" hidden="1">[1]DADOS!$F$4</definedName>
    <definedName name="Import.RegimeExecução" hidden="1">OFFSET([1]DADOS!$G$39,0,-1)</definedName>
    <definedName name="Import.RespOrçamento" hidden="1">[1]DADOS!$F$22:$F$24</definedName>
    <definedName name="Import.SICONV" hidden="1">[1]DADOS!$F$8</definedName>
    <definedName name="ORÇAMENTO.BancoRef" hidden="1">CRONOGRAMA!#REF!</definedName>
    <definedName name="ORÇAMENTO.CustoUnitario" hidden="1">ROUND(CRONOGRAMA!$T1,15-13*CRONOGRAMA!#REF!)</definedName>
    <definedName name="ORÇAMENTO.PrecoUnitarioLicitado" hidden="1">CRONOGRAMA!$AK1</definedName>
    <definedName name="REFERENCIA.Descricao" hidden="1">IF(ISNUMBER(CRONOGRAMA!$AE1),OFFSET(INDIRECT(ORÇAMENTO.BancoRef),CRONOGRAMA!$AE1-1,3,1),CRONOGRAMA!$AE1)</definedName>
    <definedName name="REFERENCIA.Unidade" hidden="1">IF(ISNUMBER(CRONOGRAMA!$AE1),OFFSET(INDIRECT(ORÇAMENTO.BancoRef),CRONOGRAMA!$AE1-1,4,1),"-")</definedName>
    <definedName name="SomaAgrup" hidden="1">SUMIF(OFFSET(CRONOGRAMA!#REF!,1,0,CRONOGRAMA!#REF!),"S",OFFSET(CRONOGRAMA!A1,1,0,CRONOGRAMA!#REF!))</definedName>
    <definedName name="TIPOORCAMENTO" hidden="1">IF(VALUE([1]MENU!$O$3)=2,"Licitado","Proposto")</definedName>
    <definedName name="VTOTAL1" hidden="1">ROUND(CRONOGRAMA!$S1*CRONOGRAMA!$V1,15-13*CRONOGRAMA!$AE$10)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0" i="5" l="1"/>
  <c r="I29" i="5"/>
  <c r="I28" i="5"/>
  <c r="G37" i="2"/>
  <c r="C10" i="3"/>
  <c r="C13" i="3"/>
  <c r="C12" i="3"/>
  <c r="C11" i="3"/>
  <c r="B33" i="2"/>
  <c r="B20" i="3" s="1"/>
  <c r="B26" i="5" s="1"/>
  <c r="G24" i="3"/>
  <c r="G36" i="2"/>
  <c r="G23" i="3" s="1"/>
  <c r="G35" i="2"/>
  <c r="G22" i="3" s="1"/>
  <c r="B36" i="2"/>
  <c r="B23" i="3" s="1"/>
  <c r="B29" i="5" s="1"/>
  <c r="B6" i="2"/>
  <c r="B6" i="5" s="1"/>
  <c r="E6" i="2"/>
  <c r="D6" i="3" s="1"/>
  <c r="F18" i="3"/>
  <c r="G18" i="3" s="1"/>
  <c r="F17" i="3"/>
  <c r="G17" i="3" s="1"/>
  <c r="D10" i="3"/>
  <c r="F18" i="5"/>
  <c r="F21" i="5"/>
  <c r="F20" i="5"/>
  <c r="B10" i="5"/>
  <c r="K9" i="5"/>
  <c r="J23" i="2"/>
  <c r="K23" i="2" s="1"/>
  <c r="J22" i="2"/>
  <c r="K22" i="2" s="1"/>
  <c r="J21" i="2"/>
  <c r="J20" i="2"/>
  <c r="K20" i="2" s="1"/>
  <c r="K19" i="2" s="1"/>
  <c r="F18" i="2"/>
  <c r="J16" i="2"/>
  <c r="K16" i="2" s="1"/>
  <c r="J15" i="2"/>
  <c r="K15" i="2" s="1"/>
  <c r="I11" i="2"/>
  <c r="H11" i="2"/>
  <c r="G2" i="1"/>
  <c r="C10" i="5" l="1"/>
  <c r="E6" i="5"/>
  <c r="E9" i="2"/>
  <c r="B12" i="2"/>
  <c r="K14" i="2"/>
  <c r="K21" i="2"/>
  <c r="B6" i="3"/>
  <c r="K13" i="2" l="1"/>
  <c r="K12" i="2" s="1"/>
  <c r="B17" i="2"/>
  <c r="B21" i="2"/>
  <c r="E15" i="5"/>
  <c r="H15" i="5"/>
  <c r="B18" i="2"/>
  <c r="J18" i="2"/>
  <c r="H17" i="5"/>
  <c r="E17" i="5"/>
  <c r="B23" i="2"/>
  <c r="B19" i="2"/>
  <c r="H21" i="5"/>
  <c r="E21" i="5"/>
  <c r="B15" i="2"/>
  <c r="F12" i="5"/>
  <c r="E12" i="5"/>
  <c r="H12" i="5"/>
  <c r="B16" i="2"/>
  <c r="E14" i="5"/>
  <c r="H14" i="5"/>
  <c r="B22" i="2"/>
  <c r="H13" i="5"/>
  <c r="E13" i="5"/>
  <c r="B20" i="2"/>
  <c r="E19" i="5"/>
  <c r="H19" i="5"/>
  <c r="E16" i="5"/>
  <c r="H16" i="5"/>
  <c r="H18" i="5"/>
  <c r="E18" i="5"/>
  <c r="H11" i="5"/>
  <c r="E11" i="5"/>
  <c r="F11" i="5"/>
  <c r="B13" i="2"/>
  <c r="J13" i="2"/>
  <c r="E20" i="5"/>
  <c r="H20" i="5"/>
  <c r="B14" i="2"/>
</calcChain>
</file>

<file path=xl/sharedStrings.xml><?xml version="1.0" encoding="utf-8"?>
<sst xmlns="http://schemas.openxmlformats.org/spreadsheetml/2006/main" count="206" uniqueCount="130">
  <si>
    <t>Grau de Sigilo</t>
  </si>
  <si>
    <t>#PUBLICO</t>
  </si>
  <si>
    <t>PROPONENTE / TOMADOR</t>
  </si>
  <si>
    <t>Conforme legislação tributária municipal, definir estimativa de percentual da base de cálculo para o ISS:</t>
  </si>
  <si>
    <t>Sobre a base de cálculo, definir a respectiva alíquota do ISS (entre 2% e 5%):</t>
  </si>
  <si>
    <t>BDI 1</t>
  </si>
  <si>
    <t>TIPO DE OBRA</t>
  </si>
  <si>
    <t>Itens</t>
  </si>
  <si>
    <t>Siglas</t>
  </si>
  <si>
    <t>% Adotado</t>
  </si>
  <si>
    <t>Tributos (impostos COFINS 3%, e  PIS 0,65%)</t>
  </si>
  <si>
    <t>CP</t>
  </si>
  <si>
    <t>Tributos (ISS, variável de acordo com o município)</t>
  </si>
  <si>
    <t>ISS</t>
  </si>
  <si>
    <t>Tributos (Contribuição Previdenciária sobre a Receita Bruta - 0% ou 4,5% - Desoneração)</t>
  </si>
  <si>
    <t>CPRB</t>
  </si>
  <si>
    <t>BDI SEM desoneração (Fórmula Acórdão TCU)</t>
  </si>
  <si>
    <t>BDI PAD</t>
  </si>
  <si>
    <t>BDI COM desoneração</t>
  </si>
  <si>
    <t>BDI DES</t>
  </si>
  <si>
    <t>Os valores de BDI foram calculados com o emprego da fórmula:</t>
  </si>
  <si>
    <t>BDI =</t>
  </si>
  <si>
    <t xml:space="preserve"> - 1</t>
  </si>
  <si>
    <t>(1-CP-ISS-CRPB)</t>
  </si>
  <si>
    <t>Observações:</t>
  </si>
  <si>
    <t>Local</t>
  </si>
  <si>
    <t>Data</t>
  </si>
  <si>
    <t>Responsável Técnico</t>
  </si>
  <si>
    <t>Nome:</t>
  </si>
  <si>
    <t>CREA/CAU:</t>
  </si>
  <si>
    <t>ART/RRT:</t>
  </si>
  <si>
    <t>Administração Central</t>
  </si>
  <si>
    <t>AC</t>
  </si>
  <si>
    <t>Seguro e Garantia</t>
  </si>
  <si>
    <t>SG</t>
  </si>
  <si>
    <t>Risco</t>
  </si>
  <si>
    <t>R</t>
  </si>
  <si>
    <t>Despesas Financeiras</t>
  </si>
  <si>
    <t>DF</t>
  </si>
  <si>
    <t>Lucro</t>
  </si>
  <si>
    <t>L</t>
  </si>
  <si>
    <t>(1+AC + S + R + G)*(1 + DF)*(1+L)</t>
  </si>
  <si>
    <t>LEONARDO PETERSON AMARAL LIMA</t>
  </si>
  <si>
    <t>331.073/D</t>
  </si>
  <si>
    <t>OBJETO</t>
  </si>
  <si>
    <t>Declaro para os devidos fins que, conforme legislação tributária municipal, a base de cálculo deste tipo de obra corresponde à 100%, com a respectiva alíquota de 5%</t>
  </si>
  <si>
    <t>PO - PLANILHA ORÇAMENTÁRIA</t>
  </si>
  <si>
    <t>LOCALIDADE SINAPI</t>
  </si>
  <si>
    <t>DATA BASE</t>
  </si>
  <si>
    <t>Nível</t>
  </si>
  <si>
    <t>Item</t>
  </si>
  <si>
    <t>Fonte</t>
  </si>
  <si>
    <t>Código</t>
  </si>
  <si>
    <t>Descrição</t>
  </si>
  <si>
    <t>Unidade</t>
  </si>
  <si>
    <t>Quantidade</t>
  </si>
  <si>
    <t>Preço Unitário (com BDI) (R$)</t>
  </si>
  <si>
    <t>Preço Total
(R$)</t>
  </si>
  <si>
    <t>Serviço</t>
  </si>
  <si>
    <t>SINAPI</t>
  </si>
  <si>
    <t xml:space="preserve">Pavimentação das ruas São Cristóvão, São João e São Pedro </t>
  </si>
  <si>
    <t>Nível 2</t>
  </si>
  <si>
    <t xml:space="preserve">Serviços Iniciais </t>
  </si>
  <si>
    <t>SEINFRA-MG</t>
  </si>
  <si>
    <t>ED-28427</t>
  </si>
  <si>
    <t>ED-50274</t>
  </si>
  <si>
    <t>Subleito/base</t>
  </si>
  <si>
    <t>A CARGO DA PREFEITURA</t>
  </si>
  <si>
    <t>Pavimentação</t>
  </si>
  <si>
    <t>92394</t>
  </si>
  <si>
    <t>Meio Fio/Drenagem</t>
  </si>
  <si>
    <t>94267</t>
  </si>
  <si>
    <t>94273</t>
  </si>
  <si>
    <t>BELO HORIZONTE</t>
  </si>
  <si>
    <t>29,77%</t>
  </si>
  <si>
    <t>0,00%</t>
  </si>
  <si>
    <t>SÃO JOÃO DA LAGOA</t>
  </si>
  <si>
    <t>MUNICÍPIO / UF</t>
  </si>
  <si>
    <t>BDI 2</t>
  </si>
  <si>
    <t>BDI 3</t>
  </si>
  <si>
    <t>12-24 (DES)</t>
  </si>
  <si>
    <t>Memória de Cálculo</t>
  </si>
  <si>
    <t>1 UNIDADE</t>
  </si>
  <si>
    <t>Agrupador de Eventos</t>
  </si>
  <si>
    <t>TOTAL FINANC. POR FRENTE (R$):</t>
  </si>
  <si>
    <t>FRENTE DE OBRA</t>
  </si>
  <si>
    <t>FORNECIMENTO E COLOCAÇÃO DE PLACA DE OBRA EM CHAPA GALVANIZADA #26, ESP. 0,45MM, DIMENSÃO (3X1,5)M, PLOTADA COM ADESIVO VINÍLICO, AFIXADA COM REBITES 4,8X40MM, EM ESTRUTURA METÁLICA DE METALON 20X20MM, ESP. 1,25MM, INCLUSIVE SUPORTE EM EUCALIPTO AUTOCLAVADO PINTADO COM TINTA PVA DUAS (2) DEMÃOS</t>
  </si>
  <si>
    <t>LOCAÇÃO TOPOGRÁFICA PARA ATÉ VINTE (20) PONTOS REFERENCIAIS, INCLUSIVE ESTACA (PIQUETE) DE MARCAÇÃO</t>
  </si>
  <si>
    <t>EXECUÇÃO DE PAVIMENTO EM PISO INTERTRAVADO, COM BLOCO SEXTAVADO DE 25 X 25 CM, ESPESSURA 8 CM. AF_10/2022</t>
  </si>
  <si>
    <t>GUIA (MEIO-FIO) E SARJETA CONJUGADOS DE CONCRETO, MOLDADA  IN LOCO  EM TRECHO RETO COM EXTRUSORA, 45 CM BASE (15 CM BASE DA GUIA + 30 CM BASE DA SARJETA) X 22 CM ALTURA. AF_01/2024</t>
  </si>
  <si>
    <t>ASSENTAMENTO DE GUIA (MEIO-FIO) EM TRECHO RETO, CONFECCIONADA EM CONCRETO PRÉ-FABRICADO, DIMENSÕES 100X15X13X30 CM (COMPRIMENTO X BASE INFERIOR X BASE SUPERIOR X ALTURA). AF_01/2024</t>
  </si>
  <si>
    <t>PLANILHA DE LEVANTAMENTO DE QUANTIDADES</t>
  </si>
  <si>
    <t>1.</t>
  </si>
  <si>
    <t>Valor (R$)</t>
  </si>
  <si>
    <t>Parcelas:</t>
  </si>
  <si>
    <t>% Período:</t>
  </si>
  <si>
    <t>1.1.</t>
  </si>
  <si>
    <t>1.3.</t>
  </si>
  <si>
    <t>1.4.</t>
  </si>
  <si>
    <t>%:</t>
  </si>
  <si>
    <t>CFF - CRONOGRAMA FÍSICO-FINANCEIRO</t>
  </si>
  <si>
    <t>Período</t>
  </si>
  <si>
    <t>Financeiro</t>
  </si>
  <si>
    <t>Acumulado</t>
  </si>
  <si>
    <t>UNI</t>
  </si>
  <si>
    <t>M²</t>
  </si>
  <si>
    <t>M</t>
  </si>
  <si>
    <t xml:space="preserve">PAVIMENTAÇÃO EM BLOCO SEXTAVADO DE CONCRETO DE VIAS URBANAS NO MUNICÍPIO DE SÃO JOÃO DA LAGOA/MG </t>
  </si>
  <si>
    <t>Declaro para os devidos fins que o regime de Contribuição Previdenciária sobre a Receita Bruta adotado para elaboração do orçamento foi COM Desoneração, e que esta é a alternativa mais adequada para a Administração Pública.</t>
  </si>
  <si>
    <t>sexta-feira, 10 de abril de 2025</t>
  </si>
  <si>
    <t>1.1</t>
  </si>
  <si>
    <t>1.1.1</t>
  </si>
  <si>
    <t>1.1.2</t>
  </si>
  <si>
    <t>1.2</t>
  </si>
  <si>
    <t>-</t>
  </si>
  <si>
    <t>1.3</t>
  </si>
  <si>
    <t>1.3.1</t>
  </si>
  <si>
    <t>1.4</t>
  </si>
  <si>
    <t>1.4.1</t>
  </si>
  <si>
    <t>1.4.2</t>
  </si>
  <si>
    <t xml:space="preserve">RUA SÃO CRISTÓVÃO: 6,00M +6,00M=12M                                                              RUA SÃO JOÃO: 6,00M+6,00M=12M                                                            RUA SÃO PEDRO=12M    </t>
  </si>
  <si>
    <t>RUA SÃO CRISTOVÃO</t>
  </si>
  <si>
    <t>RUA SÃO JOÃO</t>
  </si>
  <si>
    <t>RUA SÃO PEDRO</t>
  </si>
  <si>
    <t>PREFEITURA MUNICIPAL DE SÃO JOÃO DA LAGOA</t>
  </si>
  <si>
    <t>RUA SÃO CRISTÓVÃO: (120,99M+2M+2M+2,7M)*2= 255,38m                                                                             RUA SÃO JOÃO: (2,91M+62,12M)*2+9,64M+5,77M= 145,47M                                                               RUA SÃO PEDRO: (60,60M)*2+2,3M+2,6M)=126,10M2</t>
  </si>
  <si>
    <t>RUA SÃO CRISTÓVÃO: 134,55mx6,00m = 807,30m2                                                                      RUA SÃO JOÃO: 46,02M2+ 33,16M2 + 67,80M2 + 389,43M2 = 536,41M2    (ÁREAS RETIRADAS DO AUTOCAD)                                                                    RUA SÃO PEDRO:(60,6MX6,00M)+17,16M2= 380,76M2 (17,16M² ÁREA RETIRADA DO AUTOCAD)</t>
  </si>
  <si>
    <t>RUA SÃO CRISTÓVÃO: 6 PONTOS                                     RUA SÃO JOÃO: 4 PONTOS                                     RUA SÃO PEDRO: 4 PONTOS</t>
  </si>
  <si>
    <t>Pavimentação de vias urbanas</t>
  </si>
  <si>
    <t>MG20253865319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</si>
</sst>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-* #,##0.00_-;\-* #,##0.00_-;_-* &quot;-&quot;??_-;_-@_-"/>
    <numFmt numFmtId="164" formatCode="_(&quot;R$ &quot;* #,##0.00_);_(&quot;R$ &quot;* \(#,##0.00\);_(&quot;R$ &quot;* \-??_);_(@_)"/>
    <numFmt numFmtId="165" formatCode="General;General"/>
    <numFmt numFmtId="166" formatCode="[$-F800]dddd\,\ mmmm\ dd\,\ yyyy"/>
    <numFmt numFmtId="167" formatCode="dd&quot; de &quot;mmmm&quot; de &quot;yyyy"/>
    <numFmt numFmtId="168" formatCode="_(* #,##0.00_);_(* \(#,##0.00\);_(* \-??_);_(@_)"/>
    <numFmt numFmtId="169" formatCode="0\."/>
    <numFmt numFmtId="170" formatCode="_-* #,##0.00_-;\-* #,##0.00_-;_-* \-??_-;_-@_-"/>
    <numFmt numFmtId="171" formatCode="_(\ #,##0.00_);_(&quot; (&quot;#,##0.00\);_(&quot; -&quot;??_);_(@_)"/>
    <numFmt numFmtId="172" formatCode="mm/yy"/>
  </numFmts>
  <fonts count="2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i/>
      <sz val="12"/>
      <name val="Calibri"/>
      <family val="2"/>
    </font>
    <font>
      <i/>
      <u/>
      <sz val="12"/>
      <name val="Calibri"/>
      <family val="2"/>
    </font>
    <font>
      <u/>
      <sz val="10"/>
      <name val="Arial"/>
      <family val="2"/>
    </font>
    <font>
      <sz val="12"/>
      <name val="Arial"/>
      <family val="2"/>
    </font>
    <font>
      <sz val="11"/>
      <name val="Times New Roman"/>
      <family val="1"/>
    </font>
    <font>
      <sz val="8"/>
      <name val="Aptos Narrow"/>
      <family val="2"/>
      <scheme val="minor"/>
    </font>
    <font>
      <sz val="10"/>
      <color indexed="9"/>
      <name val="Arial"/>
      <family val="2"/>
    </font>
    <font>
      <i/>
      <sz val="10"/>
      <name val="Arial"/>
      <family val="2"/>
    </font>
    <font>
      <b/>
      <sz val="9"/>
      <name val="Arial"/>
      <family val="2"/>
    </font>
    <font>
      <b/>
      <i/>
      <sz val="10"/>
      <name val="Arial"/>
      <family val="2"/>
    </font>
    <font>
      <sz val="11"/>
      <color indexed="8"/>
      <name val="Calibri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8"/>
      <color indexed="8"/>
      <name val="Arial"/>
      <family val="2"/>
    </font>
    <font>
      <b/>
      <sz val="11"/>
      <color theme="1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indexed="43"/>
        <bgColor indexed="26"/>
      </patternFill>
    </fill>
    <fill>
      <patternFill patternType="solid">
        <fgColor indexed="31"/>
        <bgColor indexed="42"/>
      </patternFill>
    </fill>
    <fill>
      <patternFill patternType="solid">
        <fgColor indexed="22"/>
        <bgColor indexed="4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indexed="23"/>
        <bgColor indexed="55"/>
      </patternFill>
    </fill>
    <fill>
      <patternFill patternType="lightUp">
        <fgColor indexed="22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249977111117893"/>
        <bgColor indexed="42"/>
      </patternFill>
    </fill>
    <fill>
      <patternFill patternType="solid">
        <fgColor theme="2" tint="-0.249977111117893"/>
        <bgColor indexed="26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 tint="-0.499984740745262"/>
        <bgColor indexed="42"/>
      </patternFill>
    </fill>
    <fill>
      <patternFill patternType="solid">
        <fgColor theme="2" tint="-0.499984740745262"/>
        <bgColor indexed="26"/>
      </patternFill>
    </fill>
    <fill>
      <patternFill patternType="lightUp"/>
    </fill>
    <fill>
      <patternFill patternType="solid">
        <fgColor theme="1" tint="0.34998626667073579"/>
        <bgColor indexed="55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44"/>
      </patternFill>
    </fill>
    <fill>
      <patternFill patternType="solid">
        <fgColor rgb="FFFFFF99"/>
        <bgColor indexed="64"/>
      </patternFill>
    </fill>
  </fills>
  <borders count="27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0" fontId="6" fillId="0" borderId="0"/>
    <xf numFmtId="164" fontId="3" fillId="0" borderId="0" applyFill="0" applyBorder="0" applyAlignment="0" applyProtection="0"/>
    <xf numFmtId="0" fontId="19" fillId="0" borderId="0"/>
    <xf numFmtId="170" fontId="3" fillId="0" borderId="0" applyFill="0" applyBorder="0" applyAlignment="0" applyProtection="0"/>
    <xf numFmtId="9" fontId="3" fillId="0" borderId="0" applyFill="0" applyBorder="0" applyAlignment="0" applyProtection="0"/>
  </cellStyleXfs>
  <cellXfs count="244">
    <xf numFmtId="0" fontId="0" fillId="0" borderId="0" xfId="0"/>
    <xf numFmtId="0" fontId="8" fillId="0" borderId="3" xfId="3" applyFont="1" applyBorder="1" applyAlignment="1">
      <alignment horizontal="center" vertical="center"/>
    </xf>
    <xf numFmtId="10" fontId="8" fillId="2" borderId="3" xfId="3" applyNumberFormat="1" applyFont="1" applyFill="1" applyBorder="1" applyAlignment="1" applyProtection="1">
      <alignment horizontal="center" vertical="center"/>
      <protection locked="0"/>
    </xf>
    <xf numFmtId="10" fontId="8" fillId="0" borderId="3" xfId="3" applyNumberFormat="1" applyFont="1" applyBorder="1" applyAlignment="1">
      <alignment horizontal="center" vertical="center"/>
    </xf>
    <xf numFmtId="0" fontId="8" fillId="0" borderId="3" xfId="3" applyFont="1" applyBorder="1" applyAlignment="1">
      <alignment horizontal="center" vertical="center" wrapText="1"/>
    </xf>
    <xf numFmtId="0" fontId="8" fillId="4" borderId="3" xfId="3" applyFont="1" applyFill="1" applyBorder="1" applyAlignment="1">
      <alignment horizontal="center" vertical="center" wrapText="1"/>
    </xf>
    <xf numFmtId="10" fontId="7" fillId="4" borderId="3" xfId="3" applyNumberFormat="1" applyFont="1" applyFill="1" applyBorder="1" applyAlignment="1">
      <alignment horizontal="center" vertical="center"/>
    </xf>
    <xf numFmtId="10" fontId="0" fillId="0" borderId="0" xfId="0" applyNumberFormat="1"/>
    <xf numFmtId="0" fontId="0" fillId="5" borderId="0" xfId="3" applyFont="1" applyFill="1" applyAlignment="1">
      <alignment horizontal="center" vertical="top"/>
    </xf>
    <xf numFmtId="0" fontId="11" fillId="5" borderId="0" xfId="3" applyFont="1" applyFill="1" applyAlignment="1">
      <alignment horizontal="center" vertical="top"/>
    </xf>
    <xf numFmtId="0" fontId="0" fillId="5" borderId="0" xfId="3" applyFont="1" applyFill="1"/>
    <xf numFmtId="167" fontId="0" fillId="5" borderId="0" xfId="3" applyNumberFormat="1" applyFont="1" applyFill="1"/>
    <xf numFmtId="0" fontId="5" fillId="5" borderId="5" xfId="3" applyFont="1" applyFill="1" applyBorder="1" applyAlignment="1">
      <alignment horizontal="left"/>
    </xf>
    <xf numFmtId="0" fontId="0" fillId="5" borderId="5" xfId="3" applyFont="1" applyFill="1" applyBorder="1"/>
    <xf numFmtId="0" fontId="8" fillId="5" borderId="0" xfId="3" applyFont="1" applyFill="1"/>
    <xf numFmtId="0" fontId="5" fillId="5" borderId="0" xfId="4" applyFont="1" applyFill="1" applyAlignment="1">
      <alignment horizontal="left" vertical="top"/>
    </xf>
    <xf numFmtId="0" fontId="6" fillId="5" borderId="0" xfId="3" applyFont="1" applyFill="1" applyAlignment="1">
      <alignment horizontal="left"/>
    </xf>
    <xf numFmtId="0" fontId="0" fillId="5" borderId="0" xfId="0" applyFill="1"/>
    <xf numFmtId="0" fontId="4" fillId="5" borderId="0" xfId="3" applyFont="1" applyFill="1" applyAlignment="1">
      <alignment horizontal="center"/>
    </xf>
    <xf numFmtId="0" fontId="0" fillId="5" borderId="1" xfId="0" applyFill="1" applyBorder="1" applyAlignment="1">
      <alignment horizontal="center"/>
    </xf>
    <xf numFmtId="0" fontId="5" fillId="5" borderId="0" xfId="3" applyFont="1" applyFill="1"/>
    <xf numFmtId="0" fontId="0" fillId="5" borderId="10" xfId="0" applyFill="1" applyBorder="1"/>
    <xf numFmtId="0" fontId="0" fillId="5" borderId="12" xfId="0" applyFill="1" applyBorder="1"/>
    <xf numFmtId="0" fontId="0" fillId="5" borderId="11" xfId="0" applyFill="1" applyBorder="1"/>
    <xf numFmtId="0" fontId="0" fillId="5" borderId="14" xfId="0" applyFill="1" applyBorder="1"/>
    <xf numFmtId="0" fontId="0" fillId="5" borderId="13" xfId="0" applyFill="1" applyBorder="1"/>
    <xf numFmtId="0" fontId="0" fillId="5" borderId="16" xfId="0" applyFill="1" applyBorder="1"/>
    <xf numFmtId="0" fontId="0" fillId="5" borderId="17" xfId="0" applyFill="1" applyBorder="1"/>
    <xf numFmtId="0" fontId="0" fillId="5" borderId="18" xfId="0" applyFill="1" applyBorder="1"/>
    <xf numFmtId="0" fontId="0" fillId="8" borderId="8" xfId="0" applyFill="1" applyBorder="1"/>
    <xf numFmtId="0" fontId="0" fillId="8" borderId="4" xfId="0" applyFill="1" applyBorder="1"/>
    <xf numFmtId="0" fontId="0" fillId="8" borderId="9" xfId="0" applyFill="1" applyBorder="1"/>
    <xf numFmtId="0" fontId="5" fillId="0" borderId="19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/>
    </xf>
    <xf numFmtId="49" fontId="5" fillId="7" borderId="19" xfId="0" applyNumberFormat="1" applyFont="1" applyFill="1" applyBorder="1" applyAlignment="1">
      <alignment horizontal="center" vertical="center"/>
    </xf>
    <xf numFmtId="168" fontId="5" fillId="7" borderId="19" xfId="1" applyNumberFormat="1" applyFont="1" applyFill="1" applyBorder="1" applyAlignment="1" applyProtection="1">
      <alignment horizontal="center" vertical="center"/>
    </xf>
    <xf numFmtId="10" fontId="5" fillId="7" borderId="19" xfId="2" applyNumberFormat="1" applyFont="1" applyFill="1" applyBorder="1" applyAlignment="1" applyProtection="1">
      <alignment horizontal="center" vertical="center"/>
    </xf>
    <xf numFmtId="168" fontId="5" fillId="7" borderId="19" xfId="1" applyNumberFormat="1" applyFont="1" applyFill="1" applyBorder="1" applyAlignment="1" applyProtection="1">
      <alignment horizontal="center" vertical="center" shrinkToFit="1"/>
    </xf>
    <xf numFmtId="0" fontId="2" fillId="12" borderId="19" xfId="0" applyFont="1" applyFill="1" applyBorder="1" applyAlignment="1">
      <alignment vertical="center" wrapText="1" shrinkToFit="1"/>
    </xf>
    <xf numFmtId="49" fontId="2" fillId="13" borderId="19" xfId="0" applyNumberFormat="1" applyFont="1" applyFill="1" applyBorder="1" applyAlignment="1" applyProtection="1">
      <alignment horizontal="center" vertical="center" wrapText="1"/>
      <protection locked="0"/>
    </xf>
    <xf numFmtId="49" fontId="2" fillId="14" borderId="19" xfId="0" applyNumberFormat="1" applyFont="1" applyFill="1" applyBorder="1" applyAlignment="1" applyProtection="1">
      <alignment horizontal="center" vertical="center" wrapText="1"/>
      <protection locked="0"/>
    </xf>
    <xf numFmtId="0" fontId="2" fillId="14" borderId="19" xfId="0" applyFont="1" applyFill="1" applyBorder="1" applyAlignment="1" applyProtection="1">
      <alignment horizontal="left" vertical="center" wrapText="1"/>
      <protection locked="0"/>
    </xf>
    <xf numFmtId="0" fontId="2" fillId="14" borderId="19" xfId="0" applyFont="1" applyFill="1" applyBorder="1" applyAlignment="1" applyProtection="1">
      <alignment horizontal="center" vertical="center" wrapText="1"/>
      <protection locked="0"/>
    </xf>
    <xf numFmtId="168" fontId="2" fillId="12" borderId="19" xfId="1" applyNumberFormat="1" applyFont="1" applyFill="1" applyBorder="1" applyAlignment="1" applyProtection="1">
      <alignment vertical="center" shrinkToFit="1"/>
    </xf>
    <xf numFmtId="43" fontId="2" fillId="14" borderId="19" xfId="1" applyFont="1" applyFill="1" applyBorder="1" applyAlignment="1" applyProtection="1">
      <alignment vertical="center" wrapText="1"/>
      <protection locked="0"/>
    </xf>
    <xf numFmtId="10" fontId="2" fillId="13" borderId="19" xfId="2" applyNumberFormat="1" applyFont="1" applyFill="1" applyBorder="1" applyAlignment="1" applyProtection="1">
      <alignment horizontal="center" vertical="center" wrapText="1"/>
      <protection locked="0"/>
    </xf>
    <xf numFmtId="168" fontId="2" fillId="12" borderId="19" xfId="1" applyNumberFormat="1" applyFont="1" applyFill="1" applyBorder="1" applyAlignment="1" applyProtection="1">
      <alignment horizontal="center" vertical="center" shrinkToFit="1"/>
    </xf>
    <xf numFmtId="0" fontId="2" fillId="9" borderId="19" xfId="0" applyFont="1" applyFill="1" applyBorder="1" applyAlignment="1">
      <alignment vertical="center" wrapText="1" shrinkToFit="1"/>
    </xf>
    <xf numFmtId="49" fontId="2" fillId="10" borderId="19" xfId="0" applyNumberFormat="1" applyFont="1" applyFill="1" applyBorder="1" applyAlignment="1" applyProtection="1">
      <alignment horizontal="center" vertical="center" wrapText="1"/>
      <protection locked="0"/>
    </xf>
    <xf numFmtId="49" fontId="2" fillId="11" borderId="19" xfId="0" applyNumberFormat="1" applyFont="1" applyFill="1" applyBorder="1" applyAlignment="1" applyProtection="1">
      <alignment horizontal="center" vertical="center" wrapText="1"/>
      <protection locked="0"/>
    </xf>
    <xf numFmtId="0" fontId="2" fillId="11" borderId="19" xfId="0" applyFont="1" applyFill="1" applyBorder="1" applyAlignment="1" applyProtection="1">
      <alignment horizontal="left" vertical="center" wrapText="1"/>
      <protection locked="0"/>
    </xf>
    <xf numFmtId="0" fontId="2" fillId="11" borderId="19" xfId="0" applyFont="1" applyFill="1" applyBorder="1" applyAlignment="1" applyProtection="1">
      <alignment horizontal="center" vertical="center" wrapText="1"/>
      <protection locked="0"/>
    </xf>
    <xf numFmtId="168" fontId="2" fillId="9" borderId="19" xfId="1" applyNumberFormat="1" applyFont="1" applyFill="1" applyBorder="1" applyAlignment="1" applyProtection="1">
      <alignment vertical="center" shrinkToFit="1"/>
    </xf>
    <xf numFmtId="43" fontId="2" fillId="11" borderId="19" xfId="1" applyFont="1" applyFill="1" applyBorder="1" applyAlignment="1" applyProtection="1">
      <alignment vertical="center" wrapText="1"/>
      <protection locked="0"/>
    </xf>
    <xf numFmtId="10" fontId="2" fillId="10" borderId="19" xfId="2" applyNumberFormat="1" applyFont="1" applyFill="1" applyBorder="1" applyAlignment="1" applyProtection="1">
      <alignment horizontal="center" vertical="center" wrapText="1"/>
      <protection locked="0"/>
    </xf>
    <xf numFmtId="168" fontId="2" fillId="9" borderId="19" xfId="1" applyNumberFormat="1" applyFont="1" applyFill="1" applyBorder="1" applyAlignment="1" applyProtection="1">
      <alignment horizontal="center" vertical="center" shrinkToFit="1"/>
    </xf>
    <xf numFmtId="0" fontId="0" fillId="0" borderId="19" xfId="0" applyBorder="1" applyAlignment="1">
      <alignment vertical="center" wrapText="1" shrinkToFit="1"/>
    </xf>
    <xf numFmtId="49" fontId="0" fillId="3" borderId="19" xfId="0" applyNumberFormat="1" applyFill="1" applyBorder="1" applyAlignment="1" applyProtection="1">
      <alignment horizontal="center" vertical="center" wrapText="1"/>
      <protection locked="0"/>
    </xf>
    <xf numFmtId="49" fontId="0" fillId="2" borderId="19" xfId="0" applyNumberFormat="1" applyFill="1" applyBorder="1" applyAlignment="1" applyProtection="1">
      <alignment horizontal="center" vertical="center" wrapText="1"/>
      <protection locked="0"/>
    </xf>
    <xf numFmtId="0" fontId="0" fillId="2" borderId="19" xfId="0" applyFill="1" applyBorder="1" applyAlignment="1" applyProtection="1">
      <alignment horizontal="left" vertical="center" wrapText="1"/>
      <protection locked="0"/>
    </xf>
    <xf numFmtId="0" fontId="0" fillId="2" borderId="19" xfId="0" applyFill="1" applyBorder="1" applyAlignment="1" applyProtection="1">
      <alignment horizontal="center" vertical="center" wrapText="1"/>
      <protection locked="0"/>
    </xf>
    <xf numFmtId="168" fontId="0" fillId="0" borderId="19" xfId="1" applyNumberFormat="1" applyFont="1" applyFill="1" applyBorder="1" applyAlignment="1" applyProtection="1">
      <alignment vertical="center" shrinkToFit="1"/>
    </xf>
    <xf numFmtId="43" fontId="0" fillId="2" borderId="19" xfId="1" applyFont="1" applyFill="1" applyBorder="1" applyAlignment="1" applyProtection="1">
      <alignment vertical="center" wrapText="1"/>
      <protection locked="0"/>
    </xf>
    <xf numFmtId="10" fontId="0" fillId="3" borderId="19" xfId="2" applyNumberFormat="1" applyFont="1" applyFill="1" applyBorder="1" applyAlignment="1" applyProtection="1">
      <alignment horizontal="center" vertical="center" wrapText="1"/>
      <protection locked="0"/>
    </xf>
    <xf numFmtId="168" fontId="0" fillId="0" borderId="19" xfId="1" applyNumberFormat="1" applyFont="1" applyFill="1" applyBorder="1" applyAlignment="1" applyProtection="1">
      <alignment horizontal="center" vertical="center" shrinkToFit="1"/>
    </xf>
    <xf numFmtId="0" fontId="0" fillId="9" borderId="19" xfId="0" applyFill="1" applyBorder="1" applyAlignment="1">
      <alignment vertical="center" wrapText="1" shrinkToFit="1"/>
    </xf>
    <xf numFmtId="49" fontId="0" fillId="10" borderId="19" xfId="0" applyNumberFormat="1" applyFill="1" applyBorder="1" applyAlignment="1" applyProtection="1">
      <alignment horizontal="center" vertical="center" wrapText="1"/>
      <protection locked="0"/>
    </xf>
    <xf numFmtId="49" fontId="0" fillId="11" borderId="19" xfId="0" applyNumberFormat="1" applyFill="1" applyBorder="1" applyAlignment="1" applyProtection="1">
      <alignment horizontal="center" vertical="center" wrapText="1"/>
      <protection locked="0"/>
    </xf>
    <xf numFmtId="0" fontId="0" fillId="11" borderId="19" xfId="0" applyFill="1" applyBorder="1" applyAlignment="1" applyProtection="1">
      <alignment horizontal="center" vertical="center" wrapText="1"/>
      <protection locked="0"/>
    </xf>
    <xf numFmtId="168" fontId="0" fillId="9" borderId="19" xfId="1" applyNumberFormat="1" applyFont="1" applyFill="1" applyBorder="1" applyAlignment="1" applyProtection="1">
      <alignment vertical="center" shrinkToFit="1"/>
    </xf>
    <xf numFmtId="43" fontId="0" fillId="11" borderId="19" xfId="1" applyFont="1" applyFill="1" applyBorder="1" applyAlignment="1" applyProtection="1">
      <alignment vertical="center" wrapText="1"/>
      <protection locked="0"/>
    </xf>
    <xf numFmtId="10" fontId="0" fillId="10" borderId="19" xfId="2" applyNumberFormat="1" applyFont="1" applyFill="1" applyBorder="1" applyAlignment="1" applyProtection="1">
      <alignment horizontal="center" vertical="center" wrapText="1"/>
      <protection locked="0"/>
    </xf>
    <xf numFmtId="168" fontId="0" fillId="0" borderId="0" xfId="0" applyNumberFormat="1"/>
    <xf numFmtId="0" fontId="8" fillId="5" borderId="0" xfId="0" applyFont="1" applyFill="1" applyAlignment="1">
      <alignment horizontal="left" wrapText="1"/>
    </xf>
    <xf numFmtId="0" fontId="7" fillId="5" borderId="12" xfId="3" applyFont="1" applyFill="1" applyBorder="1" applyAlignment="1">
      <alignment vertical="center"/>
    </xf>
    <xf numFmtId="0" fontId="5" fillId="5" borderId="0" xfId="0" applyFont="1" applyFill="1"/>
    <xf numFmtId="0" fontId="0" fillId="5" borderId="0" xfId="3" applyFont="1" applyFill="1" applyAlignment="1">
      <alignment vertical="center"/>
    </xf>
    <xf numFmtId="0" fontId="5" fillId="5" borderId="5" xfId="0" applyFont="1" applyFill="1" applyBorder="1"/>
    <xf numFmtId="0" fontId="0" fillId="5" borderId="5" xfId="0" applyFill="1" applyBorder="1"/>
    <xf numFmtId="0" fontId="0" fillId="5" borderId="5" xfId="3" applyFont="1" applyFill="1" applyBorder="1" applyAlignment="1">
      <alignment horizontal="left" vertical="top" wrapText="1"/>
    </xf>
    <xf numFmtId="0" fontId="0" fillId="5" borderId="5" xfId="3" applyFont="1" applyFill="1" applyBorder="1" applyAlignment="1">
      <alignment vertical="top" wrapText="1"/>
    </xf>
    <xf numFmtId="0" fontId="2" fillId="5" borderId="0" xfId="3" applyFont="1" applyFill="1" applyAlignment="1">
      <alignment vertical="top" wrapText="1"/>
    </xf>
    <xf numFmtId="0" fontId="2" fillId="5" borderId="21" xfId="3" applyFont="1" applyFill="1" applyBorder="1" applyAlignment="1">
      <alignment vertical="top" wrapText="1"/>
    </xf>
    <xf numFmtId="0" fontId="2" fillId="5" borderId="0" xfId="3" applyFont="1" applyFill="1" applyAlignment="1">
      <alignment horizontal="center" vertical="top" wrapText="1"/>
    </xf>
    <xf numFmtId="0" fontId="2" fillId="5" borderId="21" xfId="3" applyFont="1" applyFill="1" applyBorder="1" applyAlignment="1">
      <alignment horizontal="center" vertical="top" wrapText="1"/>
    </xf>
    <xf numFmtId="0" fontId="0" fillId="5" borderId="12" xfId="3" applyFont="1" applyFill="1" applyBorder="1" applyAlignment="1">
      <alignment vertical="top" wrapText="1"/>
    </xf>
    <xf numFmtId="0" fontId="0" fillId="5" borderId="20" xfId="3" applyFont="1" applyFill="1" applyBorder="1" applyAlignment="1">
      <alignment vertical="top" wrapText="1"/>
    </xf>
    <xf numFmtId="0" fontId="0" fillId="5" borderId="12" xfId="3" applyFont="1" applyFill="1" applyBorder="1" applyAlignment="1">
      <alignment horizontal="center" vertical="top" wrapText="1"/>
    </xf>
    <xf numFmtId="0" fontId="0" fillId="5" borderId="20" xfId="3" applyFont="1" applyFill="1" applyBorder="1" applyAlignment="1">
      <alignment horizontal="center" vertical="top" wrapText="1"/>
    </xf>
    <xf numFmtId="0" fontId="2" fillId="0" borderId="19" xfId="0" applyFont="1" applyBorder="1" applyAlignment="1">
      <alignment horizontal="center" vertical="center"/>
    </xf>
    <xf numFmtId="0" fontId="0" fillId="0" borderId="19" xfId="0" applyBorder="1" applyAlignment="1">
      <alignment horizontal="left" vertical="center" wrapText="1"/>
    </xf>
    <xf numFmtId="0" fontId="0" fillId="0" borderId="19" xfId="0" applyBorder="1" applyAlignment="1">
      <alignment horizontal="center" vertical="center" wrapText="1"/>
    </xf>
    <xf numFmtId="49" fontId="0" fillId="2" borderId="19" xfId="1" applyNumberFormat="1" applyFont="1" applyFill="1" applyBorder="1" applyAlignment="1" applyProtection="1">
      <alignment horizontal="left" vertical="center" wrapText="1" shrinkToFit="1"/>
      <protection locked="0"/>
    </xf>
    <xf numFmtId="0" fontId="16" fillId="0" borderId="19" xfId="1" applyNumberFormat="1" applyFont="1" applyFill="1" applyBorder="1" applyAlignment="1" applyProtection="1">
      <alignment vertical="center" wrapText="1" shrinkToFit="1"/>
    </xf>
    <xf numFmtId="43" fontId="0" fillId="2" borderId="19" xfId="1" applyFont="1" applyFill="1" applyBorder="1" applyAlignment="1" applyProtection="1">
      <alignment vertical="center" shrinkToFit="1"/>
      <protection locked="0"/>
    </xf>
    <xf numFmtId="0" fontId="5" fillId="16" borderId="19" xfId="0" applyFont="1" applyFill="1" applyBorder="1" applyAlignment="1">
      <alignment horizontal="center" vertical="center"/>
    </xf>
    <xf numFmtId="4" fontId="5" fillId="16" borderId="19" xfId="0" applyNumberFormat="1" applyFont="1" applyFill="1" applyBorder="1" applyAlignment="1">
      <alignment horizontal="right" vertical="center" shrinkToFit="1"/>
    </xf>
    <xf numFmtId="0" fontId="2" fillId="9" borderId="19" xfId="0" applyFont="1" applyFill="1" applyBorder="1" applyAlignment="1">
      <alignment horizontal="left" vertical="center" wrapText="1"/>
    </xf>
    <xf numFmtId="0" fontId="2" fillId="9" borderId="19" xfId="0" applyFont="1" applyFill="1" applyBorder="1" applyAlignment="1">
      <alignment horizontal="center" vertical="center" wrapText="1"/>
    </xf>
    <xf numFmtId="49" fontId="2" fillId="11" borderId="19" xfId="1" applyNumberFormat="1" applyFont="1" applyFill="1" applyBorder="1" applyAlignment="1" applyProtection="1">
      <alignment horizontal="left" vertical="center" wrapText="1" shrinkToFit="1"/>
      <protection locked="0"/>
    </xf>
    <xf numFmtId="0" fontId="18" fillId="9" borderId="19" xfId="1" applyNumberFormat="1" applyFont="1" applyFill="1" applyBorder="1" applyAlignment="1" applyProtection="1">
      <alignment vertical="center" wrapText="1" shrinkToFit="1"/>
    </xf>
    <xf numFmtId="43" fontId="2" fillId="11" borderId="19" xfId="1" applyFont="1" applyFill="1" applyBorder="1" applyAlignment="1" applyProtection="1">
      <alignment vertical="center" shrinkToFit="1"/>
      <protection locked="0"/>
    </xf>
    <xf numFmtId="0" fontId="17" fillId="9" borderId="19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5" borderId="0" xfId="0" applyFill="1" applyAlignment="1">
      <alignment vertical="center"/>
    </xf>
    <xf numFmtId="0" fontId="0" fillId="5" borderId="0" xfId="3" applyFont="1" applyFill="1" applyAlignment="1">
      <alignment horizontal="left" vertical="center" wrapText="1"/>
    </xf>
    <xf numFmtId="0" fontId="13" fillId="5" borderId="0" xfId="5" applyNumberFormat="1" applyFont="1" applyFill="1" applyBorder="1" applyAlignment="1" applyProtection="1">
      <alignment horizontal="left" vertical="center" wrapText="1"/>
    </xf>
    <xf numFmtId="0" fontId="0" fillId="0" borderId="0" xfId="3" applyFont="1" applyAlignment="1">
      <alignment horizontal="left" vertical="center" wrapText="1"/>
    </xf>
    <xf numFmtId="0" fontId="2" fillId="9" borderId="19" xfId="0" applyFont="1" applyFill="1" applyBorder="1" applyAlignment="1">
      <alignment vertical="center"/>
    </xf>
    <xf numFmtId="0" fontId="2" fillId="9" borderId="19" xfId="0" applyFont="1" applyFill="1" applyBorder="1" applyAlignment="1">
      <alignment vertical="center" wrapText="1"/>
    </xf>
    <xf numFmtId="0" fontId="0" fillId="0" borderId="19" xfId="0" applyBorder="1" applyAlignment="1">
      <alignment vertical="center"/>
    </xf>
    <xf numFmtId="0" fontId="0" fillId="0" borderId="19" xfId="0" applyBorder="1" applyAlignment="1">
      <alignment vertical="center" wrapText="1"/>
    </xf>
    <xf numFmtId="0" fontId="15" fillId="15" borderId="8" xfId="0" applyFont="1" applyFill="1" applyBorder="1" applyAlignment="1">
      <alignment vertical="center"/>
    </xf>
    <xf numFmtId="0" fontId="0" fillId="15" borderId="4" xfId="0" applyFill="1" applyBorder="1" applyAlignment="1">
      <alignment vertical="center"/>
    </xf>
    <xf numFmtId="0" fontId="0" fillId="15" borderId="9" xfId="0" applyFill="1" applyBorder="1" applyAlignment="1">
      <alignment vertical="center"/>
    </xf>
    <xf numFmtId="0" fontId="0" fillId="15" borderId="2" xfId="0" applyFill="1" applyBorder="1" applyAlignment="1">
      <alignment vertical="center"/>
    </xf>
    <xf numFmtId="0" fontId="0" fillId="15" borderId="8" xfId="0" applyFill="1" applyBorder="1" applyAlignment="1">
      <alignment vertical="center"/>
    </xf>
    <xf numFmtId="0" fontId="0" fillId="5" borderId="1" xfId="0" applyFill="1" applyBorder="1" applyAlignment="1">
      <alignment horizontal="center" vertical="center"/>
    </xf>
    <xf numFmtId="0" fontId="0" fillId="5" borderId="17" xfId="0" applyFill="1" applyBorder="1" applyAlignment="1">
      <alignment vertical="center"/>
    </xf>
    <xf numFmtId="0" fontId="0" fillId="5" borderId="16" xfId="0" applyFill="1" applyBorder="1" applyAlignment="1">
      <alignment vertical="center"/>
    </xf>
    <xf numFmtId="0" fontId="0" fillId="5" borderId="14" xfId="0" applyFill="1" applyBorder="1" applyAlignment="1">
      <alignment vertical="center"/>
    </xf>
    <xf numFmtId="0" fontId="0" fillId="5" borderId="18" xfId="0" applyFill="1" applyBorder="1" applyAlignment="1">
      <alignment vertical="center"/>
    </xf>
    <xf numFmtId="0" fontId="0" fillId="5" borderId="10" xfId="0" applyFill="1" applyBorder="1" applyAlignment="1">
      <alignment vertical="center"/>
    </xf>
    <xf numFmtId="0" fontId="0" fillId="5" borderId="13" xfId="0" applyFill="1" applyBorder="1" applyAlignment="1">
      <alignment vertical="center"/>
    </xf>
    <xf numFmtId="0" fontId="0" fillId="5" borderId="12" xfId="0" applyFill="1" applyBorder="1" applyAlignment="1">
      <alignment vertical="center"/>
    </xf>
    <xf numFmtId="0" fontId="0" fillId="5" borderId="11" xfId="0" applyFill="1" applyBorder="1" applyAlignment="1">
      <alignment vertical="center"/>
    </xf>
    <xf numFmtId="170" fontId="0" fillId="8" borderId="0" xfId="7" applyFont="1" applyFill="1" applyBorder="1" applyAlignment="1" applyProtection="1">
      <alignment horizontal="center" vertical="center"/>
    </xf>
    <xf numFmtId="0" fontId="20" fillId="5" borderId="19" xfId="6" applyFont="1" applyFill="1" applyBorder="1" applyAlignment="1" applyProtection="1">
      <alignment horizontal="center" vertical="center"/>
      <protection locked="0"/>
    </xf>
    <xf numFmtId="0" fontId="20" fillId="0" borderId="19" xfId="6" applyFont="1" applyBorder="1" applyAlignment="1">
      <alignment horizontal="center" vertical="center"/>
    </xf>
    <xf numFmtId="172" fontId="20" fillId="5" borderId="19" xfId="6" applyNumberFormat="1" applyFont="1" applyFill="1" applyBorder="1" applyAlignment="1" applyProtection="1">
      <alignment horizontal="center" vertical="center"/>
      <protection locked="0"/>
    </xf>
    <xf numFmtId="172" fontId="20" fillId="0" borderId="19" xfId="6" applyNumberFormat="1" applyFont="1" applyBorder="1" applyAlignment="1">
      <alignment horizontal="center" vertical="center"/>
    </xf>
    <xf numFmtId="169" fontId="21" fillId="0" borderId="19" xfId="6" applyNumberFormat="1" applyFont="1" applyBorder="1" applyAlignment="1">
      <alignment horizontal="left" vertical="center"/>
    </xf>
    <xf numFmtId="10" fontId="22" fillId="0" borderId="19" xfId="6" applyNumberFormat="1" applyFont="1" applyBorder="1" applyAlignment="1">
      <alignment horizontal="left" vertical="center" wrapText="1"/>
    </xf>
    <xf numFmtId="171" fontId="1" fillId="0" borderId="19" xfId="1" applyNumberFormat="1" applyFill="1" applyBorder="1" applyAlignment="1" applyProtection="1">
      <alignment horizontal="right" vertical="center" shrinkToFit="1"/>
    </xf>
    <xf numFmtId="171" fontId="0" fillId="0" borderId="19" xfId="1" applyNumberFormat="1" applyFont="1" applyFill="1" applyBorder="1" applyAlignment="1" applyProtection="1">
      <alignment horizontal="center" vertical="center"/>
    </xf>
    <xf numFmtId="10" fontId="15" fillId="0" borderId="19" xfId="8" applyNumberFormat="1" applyFont="1" applyFill="1" applyBorder="1" applyAlignment="1" applyProtection="1">
      <alignment horizontal="center" vertical="center"/>
    </xf>
    <xf numFmtId="0" fontId="21" fillId="8" borderId="0" xfId="6" applyFont="1" applyFill="1" applyAlignment="1">
      <alignment vertical="center"/>
    </xf>
    <xf numFmtId="170" fontId="0" fillId="4" borderId="19" xfId="7" applyFont="1" applyFill="1" applyBorder="1" applyAlignment="1" applyProtection="1">
      <alignment horizontal="right" vertical="center"/>
    </xf>
    <xf numFmtId="10" fontId="15" fillId="5" borderId="19" xfId="8" applyNumberFormat="1" applyFont="1" applyFill="1" applyBorder="1" applyAlignment="1" applyProtection="1">
      <alignment horizontal="center" vertical="center"/>
    </xf>
    <xf numFmtId="170" fontId="5" fillId="4" borderId="19" xfId="7" applyFont="1" applyFill="1" applyBorder="1" applyAlignment="1" applyProtection="1">
      <alignment horizontal="right" vertical="center"/>
    </xf>
    <xf numFmtId="170" fontId="23" fillId="18" borderId="19" xfId="7" applyFont="1" applyFill="1" applyBorder="1" applyAlignment="1" applyProtection="1">
      <alignment horizontal="center" vertical="center" shrinkToFit="1"/>
    </xf>
    <xf numFmtId="10" fontId="15" fillId="5" borderId="0" xfId="8" applyNumberFormat="1" applyFont="1" applyFill="1" applyBorder="1" applyAlignment="1" applyProtection="1">
      <alignment horizontal="center" vertical="center"/>
    </xf>
    <xf numFmtId="170" fontId="7" fillId="18" borderId="0" xfId="7" applyFont="1" applyFill="1" applyBorder="1" applyAlignment="1" applyProtection="1">
      <alignment horizontal="center" vertical="center" shrinkToFit="1"/>
    </xf>
    <xf numFmtId="0" fontId="21" fillId="8" borderId="6" xfId="6" applyFont="1" applyFill="1" applyBorder="1" applyAlignment="1">
      <alignment vertical="center"/>
    </xf>
    <xf numFmtId="10" fontId="21" fillId="0" borderId="19" xfId="6" applyNumberFormat="1" applyFont="1" applyBorder="1" applyAlignment="1">
      <alignment horizontal="left" vertical="center"/>
    </xf>
    <xf numFmtId="0" fontId="2" fillId="0" borderId="15" xfId="0" applyFont="1" applyBorder="1" applyAlignment="1">
      <alignment horizontal="center" vertical="center" textRotation="90" wrapText="1"/>
    </xf>
    <xf numFmtId="0" fontId="12" fillId="5" borderId="0" xfId="0" applyFont="1" applyFill="1" applyAlignment="1">
      <alignment horizontal="center" vertical="center"/>
    </xf>
    <xf numFmtId="49" fontId="0" fillId="2" borderId="25" xfId="1" applyNumberFormat="1" applyFont="1" applyFill="1" applyBorder="1" applyAlignment="1" applyProtection="1">
      <alignment horizontal="left" vertical="center" wrapText="1" shrinkToFit="1"/>
      <protection locked="0"/>
    </xf>
    <xf numFmtId="170" fontId="23" fillId="18" borderId="0" xfId="7" applyFont="1" applyFill="1" applyBorder="1" applyAlignment="1" applyProtection="1">
      <alignment horizontal="center" vertical="center" shrinkToFit="1"/>
    </xf>
    <xf numFmtId="0" fontId="0" fillId="19" borderId="19" xfId="0" applyFill="1" applyBorder="1" applyAlignment="1">
      <alignment vertical="center" wrapText="1"/>
    </xf>
    <xf numFmtId="0" fontId="0" fillId="0" borderId="19" xfId="0" applyBorder="1" applyAlignment="1">
      <alignment horizontal="justify" vertical="center" wrapText="1"/>
    </xf>
    <xf numFmtId="0" fontId="5" fillId="5" borderId="0" xfId="0" applyFont="1" applyFill="1" applyAlignment="1">
      <alignment horizontal="center" vertical="center"/>
    </xf>
    <xf numFmtId="0" fontId="5" fillId="5" borderId="26" xfId="0" applyFont="1" applyFill="1" applyBorder="1" applyAlignment="1">
      <alignment horizontal="center" vertical="center"/>
    </xf>
    <xf numFmtId="0" fontId="5" fillId="5" borderId="0" xfId="0" applyFont="1" applyFill="1" applyAlignment="1">
      <alignment horizontal="center"/>
    </xf>
    <xf numFmtId="0" fontId="5" fillId="5" borderId="26" xfId="0" applyFont="1" applyFill="1" applyBorder="1" applyAlignment="1">
      <alignment horizontal="center"/>
    </xf>
    <xf numFmtId="0" fontId="3" fillId="5" borderId="0" xfId="3" applyFill="1"/>
    <xf numFmtId="0" fontId="3" fillId="5" borderId="0" xfId="3" applyFill="1" applyAlignment="1">
      <alignment vertical="center"/>
    </xf>
    <xf numFmtId="0" fontId="2" fillId="0" borderId="15" xfId="0" applyFont="1" applyBorder="1" applyAlignment="1">
      <alignment horizontal="center" vertical="center" wrapText="1"/>
    </xf>
    <xf numFmtId="0" fontId="5" fillId="16" borderId="19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/>
    </xf>
    <xf numFmtId="0" fontId="5" fillId="5" borderId="2" xfId="0" applyFont="1" applyFill="1" applyBorder="1" applyAlignment="1">
      <alignment horizontal="center"/>
    </xf>
    <xf numFmtId="0" fontId="5" fillId="5" borderId="1" xfId="4" applyFont="1" applyFill="1" applyBorder="1" applyAlignment="1">
      <alignment horizontal="left" vertical="top"/>
    </xf>
    <xf numFmtId="0" fontId="6" fillId="5" borderId="2" xfId="5" applyNumberFormat="1" applyFont="1" applyFill="1" applyBorder="1" applyAlignment="1" applyProtection="1">
      <alignment horizontal="left" wrapText="1"/>
    </xf>
    <xf numFmtId="0" fontId="6" fillId="0" borderId="3" xfId="3" applyFont="1" applyBorder="1" applyAlignment="1">
      <alignment horizontal="left" wrapText="1"/>
    </xf>
    <xf numFmtId="10" fontId="6" fillId="2" borderId="3" xfId="3" applyNumberFormat="1" applyFont="1" applyFill="1" applyBorder="1" applyAlignment="1" applyProtection="1">
      <alignment horizontal="center"/>
      <protection locked="0"/>
    </xf>
    <xf numFmtId="0" fontId="6" fillId="0" borderId="3" xfId="3" applyFont="1" applyBorder="1" applyAlignment="1">
      <alignment horizontal="left"/>
    </xf>
    <xf numFmtId="0" fontId="0" fillId="0" borderId="3" xfId="3" applyFont="1" applyBorder="1" applyAlignment="1">
      <alignment horizontal="left" vertical="center" wrapText="1"/>
    </xf>
    <xf numFmtId="0" fontId="4" fillId="0" borderId="3" xfId="3" applyFont="1" applyBorder="1" applyAlignment="1">
      <alignment horizontal="center"/>
    </xf>
    <xf numFmtId="0" fontId="5" fillId="0" borderId="1" xfId="4" applyFont="1" applyBorder="1" applyAlignment="1">
      <alignment horizontal="left" vertical="top"/>
    </xf>
    <xf numFmtId="164" fontId="6" fillId="3" borderId="2" xfId="5" applyFont="1" applyFill="1" applyBorder="1" applyAlignment="1" applyProtection="1">
      <alignment horizontal="left"/>
      <protection locked="0"/>
    </xf>
    <xf numFmtId="0" fontId="7" fillId="0" borderId="3" xfId="3" applyFont="1" applyBorder="1" applyAlignment="1">
      <alignment horizontal="center" vertical="center"/>
    </xf>
    <xf numFmtId="4" fontId="7" fillId="0" borderId="3" xfId="3" applyNumberFormat="1" applyFont="1" applyBorder="1" applyAlignment="1">
      <alignment horizontal="center" vertical="center" wrapText="1"/>
    </xf>
    <xf numFmtId="0" fontId="6" fillId="5" borderId="3" xfId="3" applyFont="1" applyFill="1" applyBorder="1" applyAlignment="1">
      <alignment horizontal="left" vertical="center" wrapText="1"/>
    </xf>
    <xf numFmtId="0" fontId="8" fillId="4" borderId="3" xfId="3" applyFont="1" applyFill="1" applyBorder="1" applyAlignment="1">
      <alignment horizontal="left" vertical="center" wrapText="1"/>
    </xf>
    <xf numFmtId="0" fontId="0" fillId="5" borderId="0" xfId="3" applyFont="1" applyFill="1" applyAlignment="1">
      <alignment horizontal="center" vertical="center"/>
    </xf>
    <xf numFmtId="0" fontId="6" fillId="5" borderId="0" xfId="3" applyFont="1" applyFill="1" applyAlignment="1">
      <alignment horizontal="center"/>
    </xf>
    <xf numFmtId="0" fontId="6" fillId="5" borderId="0" xfId="3" applyFont="1" applyFill="1" applyAlignment="1">
      <alignment horizontal="left"/>
    </xf>
    <xf numFmtId="0" fontId="5" fillId="5" borderId="6" xfId="4" applyFont="1" applyFill="1" applyBorder="1" applyAlignment="1">
      <alignment horizontal="left" vertical="top"/>
    </xf>
    <xf numFmtId="0" fontId="5" fillId="5" borderId="0" xfId="4" applyFont="1" applyFill="1" applyAlignment="1">
      <alignment horizontal="left" vertical="top"/>
    </xf>
    <xf numFmtId="0" fontId="5" fillId="5" borderId="7" xfId="4" applyFont="1" applyFill="1" applyBorder="1" applyAlignment="1">
      <alignment horizontal="left" vertical="top"/>
    </xf>
    <xf numFmtId="0" fontId="0" fillId="5" borderId="8" xfId="3" applyFont="1" applyFill="1" applyBorder="1" applyAlignment="1">
      <alignment horizontal="left" vertical="top" wrapText="1"/>
    </xf>
    <xf numFmtId="0" fontId="0" fillId="5" borderId="4" xfId="3" applyFont="1" applyFill="1" applyBorder="1" applyAlignment="1">
      <alignment horizontal="left" vertical="top" wrapText="1"/>
    </xf>
    <xf numFmtId="0" fontId="0" fillId="5" borderId="9" xfId="3" applyFont="1" applyFill="1" applyBorder="1" applyAlignment="1">
      <alignment horizontal="left" vertical="top" wrapText="1"/>
    </xf>
    <xf numFmtId="49" fontId="0" fillId="6" borderId="3" xfId="3" applyNumberFormat="1" applyFont="1" applyFill="1" applyBorder="1" applyAlignment="1" applyProtection="1">
      <alignment horizontal="left" vertical="top" wrapText="1"/>
      <protection locked="0"/>
    </xf>
    <xf numFmtId="165" fontId="0" fillId="5" borderId="4" xfId="3" applyNumberFormat="1" applyFont="1" applyFill="1" applyBorder="1" applyAlignment="1">
      <alignment horizontal="left"/>
    </xf>
    <xf numFmtId="166" fontId="0" fillId="5" borderId="4" xfId="3" applyNumberFormat="1" applyFont="1" applyFill="1" applyBorder="1" applyAlignment="1">
      <alignment horizontal="left"/>
    </xf>
    <xf numFmtId="0" fontId="5" fillId="5" borderId="0" xfId="3" applyFont="1" applyFill="1" applyAlignment="1">
      <alignment horizontal="left" vertical="center"/>
    </xf>
    <xf numFmtId="0" fontId="7" fillId="5" borderId="0" xfId="3" applyFont="1" applyFill="1" applyAlignment="1">
      <alignment horizontal="left" vertical="center"/>
    </xf>
    <xf numFmtId="0" fontId="0" fillId="5" borderId="5" xfId="3" applyFont="1" applyFill="1" applyBorder="1" applyAlignment="1">
      <alignment horizontal="center" vertical="center"/>
    </xf>
    <xf numFmtId="0" fontId="9" fillId="5" borderId="0" xfId="0" applyFont="1" applyFill="1" applyAlignment="1">
      <alignment horizontal="right" vertical="center"/>
    </xf>
    <xf numFmtId="0" fontId="10" fillId="5" borderId="0" xfId="0" applyFont="1" applyFill="1" applyAlignment="1">
      <alignment horizontal="center"/>
    </xf>
    <xf numFmtId="0" fontId="9" fillId="5" borderId="0" xfId="0" applyFont="1" applyFill="1" applyAlignment="1">
      <alignment horizontal="left" vertical="center"/>
    </xf>
    <xf numFmtId="0" fontId="9" fillId="5" borderId="0" xfId="0" applyFont="1" applyFill="1" applyAlignment="1">
      <alignment horizontal="center" vertical="top"/>
    </xf>
    <xf numFmtId="0" fontId="5" fillId="7" borderId="19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 applyProtection="1">
      <alignment horizontal="left" vertical="top" wrapText="1"/>
      <protection locked="0"/>
    </xf>
    <xf numFmtId="0" fontId="3" fillId="5" borderId="0" xfId="3" applyFill="1" applyAlignment="1">
      <alignment horizontal="left"/>
    </xf>
    <xf numFmtId="0" fontId="8" fillId="0" borderId="6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165" fontId="0" fillId="5" borderId="4" xfId="0" applyNumberFormat="1" applyFill="1" applyBorder="1" applyAlignment="1">
      <alignment horizontal="left"/>
    </xf>
    <xf numFmtId="0" fontId="1" fillId="5" borderId="6" xfId="3" applyFont="1" applyFill="1" applyBorder="1" applyAlignment="1">
      <alignment horizontal="center" vertical="top" wrapText="1"/>
    </xf>
    <xf numFmtId="0" fontId="1" fillId="5" borderId="0" xfId="3" applyFont="1" applyFill="1" applyAlignment="1">
      <alignment horizontal="center" vertical="top" wrapText="1"/>
    </xf>
    <xf numFmtId="0" fontId="1" fillId="5" borderId="7" xfId="3" applyFont="1" applyFill="1" applyBorder="1" applyAlignment="1">
      <alignment horizontal="center" vertical="top" wrapText="1"/>
    </xf>
    <xf numFmtId="0" fontId="4" fillId="5" borderId="0" xfId="0" applyFont="1" applyFill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0" fillId="5" borderId="12" xfId="3" applyFont="1" applyFill="1" applyBorder="1" applyAlignment="1">
      <alignment horizontal="center" vertical="top" wrapText="1"/>
    </xf>
    <xf numFmtId="0" fontId="2" fillId="5" borderId="0" xfId="3" applyFont="1" applyFill="1" applyAlignment="1">
      <alignment horizontal="center" vertical="top" wrapText="1"/>
    </xf>
    <xf numFmtId="0" fontId="2" fillId="5" borderId="14" xfId="3" applyFont="1" applyFill="1" applyBorder="1" applyAlignment="1">
      <alignment horizontal="center" vertical="top" wrapText="1"/>
    </xf>
    <xf numFmtId="0" fontId="2" fillId="5" borderId="10" xfId="3" applyFont="1" applyFill="1" applyBorder="1" applyAlignment="1">
      <alignment horizontal="center" vertical="top" wrapText="1"/>
    </xf>
    <xf numFmtId="0" fontId="0" fillId="5" borderId="13" xfId="3" applyFont="1" applyFill="1" applyBorder="1" applyAlignment="1">
      <alignment horizontal="center" vertical="top" wrapText="1"/>
    </xf>
    <xf numFmtId="0" fontId="0" fillId="5" borderId="11" xfId="3" applyFont="1" applyFill="1" applyBorder="1" applyAlignment="1">
      <alignment horizontal="center" vertical="top" wrapText="1"/>
    </xf>
    <xf numFmtId="0" fontId="5" fillId="5" borderId="10" xfId="4" applyFont="1" applyFill="1" applyBorder="1" applyAlignment="1">
      <alignment horizontal="left" vertical="top"/>
    </xf>
    <xf numFmtId="0" fontId="13" fillId="5" borderId="8" xfId="5" applyNumberFormat="1" applyFont="1" applyFill="1" applyBorder="1" applyAlignment="1" applyProtection="1">
      <alignment horizontal="left" wrapText="1"/>
    </xf>
    <xf numFmtId="0" fontId="13" fillId="5" borderId="4" xfId="5" applyNumberFormat="1" applyFont="1" applyFill="1" applyBorder="1" applyAlignment="1" applyProtection="1">
      <alignment horizontal="left" wrapText="1"/>
    </xf>
    <xf numFmtId="0" fontId="13" fillId="5" borderId="9" xfId="5" applyNumberFormat="1" applyFont="1" applyFill="1" applyBorder="1" applyAlignment="1" applyProtection="1">
      <alignment horizontal="left" wrapText="1"/>
    </xf>
    <xf numFmtId="0" fontId="5" fillId="5" borderId="14" xfId="4" applyFont="1" applyFill="1" applyBorder="1" applyAlignment="1">
      <alignment horizontal="left" vertical="center"/>
    </xf>
    <xf numFmtId="0" fontId="5" fillId="5" borderId="0" xfId="4" applyFont="1" applyFill="1" applyAlignment="1">
      <alignment horizontal="left" vertical="center"/>
    </xf>
    <xf numFmtId="0" fontId="5" fillId="5" borderId="10" xfId="4" applyFont="1" applyFill="1" applyBorder="1" applyAlignment="1">
      <alignment horizontal="left" vertical="center"/>
    </xf>
    <xf numFmtId="0" fontId="13" fillId="5" borderId="13" xfId="5" applyNumberFormat="1" applyFont="1" applyFill="1" applyBorder="1" applyAlignment="1" applyProtection="1">
      <alignment horizontal="left" vertical="center" wrapText="1"/>
    </xf>
    <xf numFmtId="0" fontId="13" fillId="5" borderId="12" xfId="5" applyNumberFormat="1" applyFont="1" applyFill="1" applyBorder="1" applyAlignment="1" applyProtection="1">
      <alignment horizontal="left" vertical="center" wrapText="1"/>
    </xf>
    <xf numFmtId="0" fontId="13" fillId="5" borderId="11" xfId="5" applyNumberFormat="1" applyFont="1" applyFill="1" applyBorder="1" applyAlignment="1" applyProtection="1">
      <alignment horizontal="left" vertical="center" wrapText="1"/>
    </xf>
    <xf numFmtId="0" fontId="20" fillId="0" borderId="19" xfId="6" applyFont="1" applyBorder="1" applyAlignment="1">
      <alignment horizontal="center" vertical="center" wrapText="1"/>
    </xf>
    <xf numFmtId="0" fontId="20" fillId="0" borderId="19" xfId="6" applyFont="1" applyBorder="1" applyAlignment="1">
      <alignment horizontal="left" vertical="center" wrapText="1"/>
    </xf>
    <xf numFmtId="170" fontId="5" fillId="0" borderId="19" xfId="7" applyFont="1" applyFill="1" applyBorder="1" applyAlignment="1" applyProtection="1">
      <alignment horizontal="center" vertical="center" wrapText="1"/>
    </xf>
    <xf numFmtId="171" fontId="5" fillId="0" borderId="19" xfId="1" applyNumberFormat="1" applyFont="1" applyFill="1" applyBorder="1" applyAlignment="1" applyProtection="1">
      <alignment horizontal="center" vertical="center"/>
    </xf>
    <xf numFmtId="0" fontId="0" fillId="5" borderId="13" xfId="3" applyFont="1" applyFill="1" applyBorder="1" applyAlignment="1">
      <alignment horizontal="left" vertical="center" wrapText="1"/>
    </xf>
    <xf numFmtId="0" fontId="0" fillId="5" borderId="11" xfId="3" applyFont="1" applyFill="1" applyBorder="1" applyAlignment="1">
      <alignment horizontal="left" vertical="center" wrapText="1"/>
    </xf>
    <xf numFmtId="170" fontId="2" fillId="4" borderId="24" xfId="7" applyFont="1" applyFill="1" applyBorder="1" applyAlignment="1" applyProtection="1">
      <alignment horizontal="center" vertical="center"/>
    </xf>
    <xf numFmtId="169" fontId="21" fillId="0" borderId="0" xfId="6" applyNumberFormat="1" applyFont="1" applyAlignment="1">
      <alignment horizontal="center" vertical="center"/>
    </xf>
    <xf numFmtId="0" fontId="0" fillId="5" borderId="17" xfId="3" applyFont="1" applyFill="1" applyBorder="1" applyAlignment="1">
      <alignment horizontal="left" vertical="center"/>
    </xf>
    <xf numFmtId="0" fontId="7" fillId="5" borderId="12" xfId="3" applyFont="1" applyFill="1" applyBorder="1" applyAlignment="1">
      <alignment horizontal="center" vertical="center"/>
    </xf>
    <xf numFmtId="0" fontId="0" fillId="5" borderId="0" xfId="0" applyFill="1" applyAlignment="1">
      <alignment horizontal="left" vertical="center" wrapText="1"/>
    </xf>
    <xf numFmtId="166" fontId="0" fillId="5" borderId="12" xfId="0" applyNumberFormat="1" applyFill="1" applyBorder="1" applyAlignment="1">
      <alignment horizontal="left" vertical="center"/>
    </xf>
    <xf numFmtId="0" fontId="5" fillId="5" borderId="0" xfId="0" applyFont="1" applyFill="1" applyAlignment="1">
      <alignment horizontal="left" vertical="center"/>
    </xf>
    <xf numFmtId="0" fontId="2" fillId="17" borderId="22" xfId="0" applyFont="1" applyFill="1" applyBorder="1" applyAlignment="1">
      <alignment horizontal="left" vertical="center" wrapText="1"/>
    </xf>
    <xf numFmtId="0" fontId="2" fillId="17" borderId="23" xfId="0" applyFont="1" applyFill="1" applyBorder="1" applyAlignment="1">
      <alignment horizontal="left" vertical="center" wrapText="1"/>
    </xf>
    <xf numFmtId="0" fontId="2" fillId="17" borderId="24" xfId="0" applyFont="1" applyFill="1" applyBorder="1" applyAlignment="1">
      <alignment horizontal="left" vertical="center" wrapText="1"/>
    </xf>
    <xf numFmtId="0" fontId="0" fillId="5" borderId="12" xfId="3" applyFont="1" applyFill="1" applyBorder="1" applyAlignment="1">
      <alignment horizontal="left" vertical="center" wrapText="1"/>
    </xf>
    <xf numFmtId="165" fontId="0" fillId="5" borderId="12" xfId="0" applyNumberFormat="1" applyFill="1" applyBorder="1" applyAlignment="1">
      <alignment horizontal="left" vertical="center"/>
    </xf>
    <xf numFmtId="0" fontId="5" fillId="5" borderId="14" xfId="4" applyFont="1" applyFill="1" applyBorder="1" applyAlignment="1">
      <alignment horizontal="center" vertical="center"/>
    </xf>
    <xf numFmtId="0" fontId="5" fillId="5" borderId="0" xfId="4" applyFont="1" applyFill="1" applyAlignment="1">
      <alignment horizontal="center" vertical="center"/>
    </xf>
    <xf numFmtId="0" fontId="5" fillId="5" borderId="10" xfId="4" applyFont="1" applyFill="1" applyBorder="1" applyAlignment="1">
      <alignment horizontal="center" vertical="center"/>
    </xf>
  </cellXfs>
  <cellStyles count="9">
    <cellStyle name="Moeda_Composicao BDI v2.1" xfId="5" xr:uid="{77E6601F-97A9-4825-9466-8DA052584CDF}"/>
    <cellStyle name="Normal" xfId="0" builtinId="0"/>
    <cellStyle name="Normal 2" xfId="3" xr:uid="{3FE8E9BA-E88B-410F-AAEC-2B610338A376}"/>
    <cellStyle name="Normal 3" xfId="6" xr:uid="{DB485E2D-25B6-4E75-981B-8CC174FAE600}"/>
    <cellStyle name="Normal_FICHA DE VERIFICAÇÃO PRELIMINAR - Plano R" xfId="4" xr:uid="{44D01A67-047D-449D-8928-C3603CE7E120}"/>
    <cellStyle name="Porcentagem" xfId="2" builtinId="5"/>
    <cellStyle name="Porcentagem 2" xfId="8" xr:uid="{1024FC5D-2FF1-48D8-A15F-35E89DEDA41C}"/>
    <cellStyle name="Vírgula" xfId="1" builtinId="3"/>
    <cellStyle name="Vírgula 2" xfId="7" xr:uid="{41EF5ADF-E518-4D51-9D78-6981B4CDB70A}"/>
  </cellStyles>
  <dxfs count="28"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9"/>
      </font>
      <fill>
        <patternFill patternType="none">
          <fgColor indexed="64"/>
          <bgColor indexed="65"/>
        </patternFill>
      </fill>
      <border>
        <left/>
        <right/>
        <top/>
        <bottom/>
      </border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44"/>
      </font>
    </dxf>
    <dxf>
      <font>
        <b val="0"/>
        <condense val="0"/>
        <extend val="0"/>
        <color indexed="44"/>
      </font>
    </dxf>
    <dxf>
      <font>
        <b val="0"/>
        <condense val="0"/>
        <extend val="0"/>
        <color indexed="8"/>
      </font>
      <fill>
        <patternFill patternType="solid">
          <fgColor indexed="46"/>
          <bgColor indexed="24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 val="0"/>
        <condense val="0"/>
        <extend val="0"/>
        <color indexed="9"/>
      </font>
      <fill>
        <patternFill patternType="none">
          <fgColor indexed="64"/>
          <bgColor indexed="65"/>
        </patternFill>
      </fill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 val="0"/>
        <condense val="0"/>
        <extend val="0"/>
        <color indexed="9"/>
      </font>
      <fill>
        <patternFill patternType="none">
          <fgColor indexed="64"/>
          <bgColor indexed="65"/>
        </patternFill>
      </fill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ont>
        <b/>
        <i val="0"/>
        <condense val="0"/>
        <extend val="0"/>
      </font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ont>
        <b/>
        <i val="0"/>
        <condense val="0"/>
        <extend val="0"/>
      </font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  <color indexed="9"/>
      </font>
      <fill>
        <patternFill patternType="none">
          <fgColor indexed="64"/>
          <bgColor indexed="65"/>
        </patternFill>
      </fill>
      <border>
        <left/>
        <right/>
        <top style="thin">
          <color indexed="64"/>
        </top>
        <bottom/>
      </border>
    </dxf>
  </dxfs>
  <tableStyles count="0" defaultTableStyle="TableStyleMedium2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PREFEITURA\PAVIMENTA&#199;&#195;O%202025%20-%20400%20MIL\FINAL\Pavimenta&#231;&#227;o%202%20S&#227;o%20Jo&#227;o%20da%20Lagoa%20MG.xls" TargetMode="External"/><Relationship Id="rId1" Type="http://schemas.openxmlformats.org/officeDocument/2006/relationships/externalLinkPath" Target="/PREFEITURA/PAVIMENTA&#199;&#195;O%202025%20-%20400%20MIL/FINAL/Pavimenta&#231;&#227;o%202%20S&#227;o%20Jo&#227;o%20da%20Lagoa%20MG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ENU"/>
      <sheetName val="DADOS"/>
      <sheetName val="NOVO"/>
      <sheetName val="BDI"/>
      <sheetName val="ORÇAMENTO"/>
      <sheetName val="CÁLCULO"/>
      <sheetName val="EVENTOS"/>
      <sheetName val="CRONO"/>
      <sheetName val="CRONOPLE"/>
      <sheetName val="PLE"/>
      <sheetName val="QCI"/>
      <sheetName val="BM"/>
      <sheetName val="RRE"/>
      <sheetName val="OFÍCIO"/>
    </sheetNames>
    <sheetDataSet>
      <sheetData sheetId="0">
        <row r="3">
          <cell r="O3">
            <v>1</v>
          </cell>
        </row>
        <row r="4">
          <cell r="O4">
            <v>1</v>
          </cell>
        </row>
      </sheetData>
      <sheetData sheetId="1">
        <row r="4">
          <cell r="F4" t="str">
            <v>(SELECIONAR)</v>
          </cell>
        </row>
        <row r="5">
          <cell r="F5" t="str">
            <v>Prefeitura Municipal de São João da Lagoa</v>
          </cell>
        </row>
        <row r="6">
          <cell r="F6" t="str">
            <v>São João da Lagoa  MG</v>
          </cell>
        </row>
        <row r="16">
          <cell r="F16" t="str">
            <v xml:space="preserve">EXECUÇÃO DE PAVIMENTAÇÃO EM BLOCO SEXTAVADO DE CONCRETO DE VIAS URBANAS E RURAIS NO MUNICÍPIO DE SÃO JOÃO DA LAGOA/MG </v>
          </cell>
        </row>
        <row r="17">
          <cell r="F17" t="str">
            <v xml:space="preserve">EXECUÇÃO DE PAVIMENTAÇÃO EM BLOCO SEXTAVADO DE CONCRETO DE VIAS URBANAS E RURAIS NO MUNICÍPIO DE SÃO JOÃO DA LAGOA/MG </v>
          </cell>
        </row>
        <row r="18">
          <cell r="F18" t="str">
            <v>DESONERADO</v>
          </cell>
        </row>
        <row r="22">
          <cell r="F22" t="str">
            <v>LEONARDO PETERSON AMARAL LIMA</v>
          </cell>
        </row>
        <row r="23">
          <cell r="F23" t="str">
            <v>331.073/D</v>
          </cell>
        </row>
        <row r="24">
          <cell r="F24" t="str">
            <v>MG20253837048</v>
          </cell>
        </row>
      </sheetData>
      <sheetData sheetId="2"/>
      <sheetData sheetId="3">
        <row r="138">
          <cell r="A138" t="str">
            <v>(SELECIONAR)</v>
          </cell>
        </row>
        <row r="139">
          <cell r="A139" t="str">
            <v>Construção e Reforma de Edifícios</v>
          </cell>
        </row>
        <row r="140">
          <cell r="A140" t="str">
            <v>Construção de Praças Urbanas, Rodovias, Ferrovias e recapeamento e pavimentação de vias urbanas</v>
          </cell>
        </row>
        <row r="141">
          <cell r="A141" t="str">
            <v>Construção de Redes de Abastecimento de Água, Coleta de Esgoto</v>
          </cell>
        </row>
        <row r="142">
          <cell r="A142" t="str">
            <v>Construção e Manutenção de Estações e Redes de Distribuição de Energia Elétrica</v>
          </cell>
        </row>
        <row r="143">
          <cell r="A143" t="str">
            <v>Obras Portuárias, Marítimas e Fluviais</v>
          </cell>
        </row>
        <row r="144">
          <cell r="A144" t="str">
            <v>Fornecimento de Materiais e Equipamentos (aquisição indireta - em conjunto com licitação de obras)</v>
          </cell>
        </row>
        <row r="145">
          <cell r="A145" t="str">
            <v>Fornecimento de Materiais e Equipamentos (aquisição direta)</v>
          </cell>
        </row>
        <row r="146">
          <cell r="A146" t="str">
            <v>Estudos e Projetos, Planos e Gerenciamento e outros correlatos</v>
          </cell>
        </row>
      </sheetData>
      <sheetData sheetId="4">
        <row r="7">
          <cell r="AF7" t="b">
            <v>1</v>
          </cell>
        </row>
      </sheetData>
      <sheetData sheetId="5">
        <row r="15">
          <cell r="M15">
            <v>1</v>
          </cell>
          <cell r="Q15">
            <v>104822.83</v>
          </cell>
        </row>
        <row r="16">
          <cell r="M16" t="str">
            <v/>
          </cell>
        </row>
        <row r="17">
          <cell r="M17" t="str">
            <v/>
          </cell>
        </row>
        <row r="18">
          <cell r="M18">
            <v>2</v>
          </cell>
        </row>
        <row r="19">
          <cell r="M19">
            <v>2</v>
          </cell>
        </row>
        <row r="20">
          <cell r="M20" t="str">
            <v/>
          </cell>
        </row>
        <row r="21">
          <cell r="M21">
            <v>3</v>
          </cell>
        </row>
        <row r="22">
          <cell r="M22" t="str">
            <v/>
          </cell>
        </row>
        <row r="23">
          <cell r="M23">
            <v>4</v>
          </cell>
        </row>
        <row r="24">
          <cell r="M24" t="str">
            <v/>
          </cell>
        </row>
        <row r="25">
          <cell r="M25">
            <v>5</v>
          </cell>
        </row>
        <row r="26">
          <cell r="M26">
            <v>5</v>
          </cell>
        </row>
      </sheetData>
      <sheetData sheetId="6">
        <row r="15">
          <cell r="B15" t="str">
            <v>1.Administração Local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4D0994-C249-443D-8B26-62C364C4E26F}">
  <dimension ref="A1:L51"/>
  <sheetViews>
    <sheetView topLeftCell="A27" workbookViewId="0">
      <selection activeCell="C49" sqref="C49:E49"/>
    </sheetView>
  </sheetViews>
  <sheetFormatPr defaultRowHeight="15" x14ac:dyDescent="0.25"/>
  <cols>
    <col min="1" max="1" width="2.7109375" customWidth="1"/>
    <col min="2" max="7" width="10.7109375" customWidth="1"/>
    <col min="8" max="8" width="12.85546875" customWidth="1"/>
    <col min="9" max="9" width="7.85546875" customWidth="1"/>
    <col min="10" max="11" width="10.7109375" customWidth="1"/>
    <col min="12" max="12" width="3.7109375" customWidth="1"/>
  </cols>
  <sheetData>
    <row r="1" spans="1:12" ht="4.5" customHeight="1" x14ac:dyDescent="0.25">
      <c r="A1" s="26"/>
      <c r="B1" s="27"/>
      <c r="C1" s="27"/>
      <c r="D1" s="27"/>
      <c r="E1" s="27"/>
      <c r="F1" s="27"/>
      <c r="G1" s="27"/>
      <c r="H1" s="27"/>
      <c r="I1" s="27"/>
      <c r="J1" s="27"/>
      <c r="K1" s="27"/>
      <c r="L1" s="28"/>
    </row>
    <row r="2" spans="1:12" ht="15.75" x14ac:dyDescent="0.25">
      <c r="A2" s="24"/>
      <c r="B2" s="10"/>
      <c r="C2" s="10"/>
      <c r="D2" s="10"/>
      <c r="E2" s="10"/>
      <c r="F2" s="10"/>
      <c r="G2" s="18" t="str">
        <f>"Quadro de Composição do BDI"</f>
        <v>Quadro de Composição do BDI</v>
      </c>
      <c r="H2" s="10"/>
      <c r="I2" s="10"/>
      <c r="J2" s="159" t="s">
        <v>0</v>
      </c>
      <c r="K2" s="159"/>
      <c r="L2" s="21"/>
    </row>
    <row r="3" spans="1:12" x14ac:dyDescent="0.25">
      <c r="A3" s="24"/>
      <c r="B3" s="10"/>
      <c r="C3" s="10"/>
      <c r="D3" s="10"/>
      <c r="E3" s="10"/>
      <c r="F3" s="10"/>
      <c r="G3" s="10"/>
      <c r="H3" s="10"/>
      <c r="I3" s="10"/>
      <c r="J3" s="160" t="s">
        <v>1</v>
      </c>
      <c r="K3" s="160"/>
      <c r="L3" s="21"/>
    </row>
    <row r="4" spans="1:12" x14ac:dyDescent="0.25">
      <c r="A4" s="24"/>
      <c r="B4" s="10"/>
      <c r="C4" s="10"/>
      <c r="D4" s="10"/>
      <c r="E4" s="10"/>
      <c r="F4" s="10"/>
      <c r="G4" s="10"/>
      <c r="H4" s="10"/>
      <c r="I4" s="10"/>
      <c r="J4" s="10"/>
      <c r="K4" s="10"/>
      <c r="L4" s="21"/>
    </row>
    <row r="5" spans="1:12" x14ac:dyDescent="0.25">
      <c r="A5" s="24"/>
      <c r="B5" s="177" t="s">
        <v>2</v>
      </c>
      <c r="C5" s="178"/>
      <c r="D5" s="178"/>
      <c r="E5" s="178"/>
      <c r="F5" s="178"/>
      <c r="G5" s="178"/>
      <c r="H5" s="178"/>
      <c r="I5" s="178"/>
      <c r="J5" s="178"/>
      <c r="K5" s="179"/>
      <c r="L5" s="21"/>
    </row>
    <row r="6" spans="1:12" ht="15" customHeight="1" x14ac:dyDescent="0.25">
      <c r="A6" s="24"/>
      <c r="B6" s="180" t="s">
        <v>124</v>
      </c>
      <c r="C6" s="181"/>
      <c r="D6" s="181"/>
      <c r="E6" s="181"/>
      <c r="F6" s="181"/>
      <c r="G6" s="181"/>
      <c r="H6" s="181"/>
      <c r="I6" s="181"/>
      <c r="J6" s="181"/>
      <c r="K6" s="182"/>
      <c r="L6" s="21"/>
    </row>
    <row r="7" spans="1:12" x14ac:dyDescent="0.25">
      <c r="A7" s="24"/>
      <c r="B7" s="20"/>
      <c r="C7" s="20"/>
      <c r="D7" s="20"/>
      <c r="E7" s="20"/>
      <c r="F7" s="20"/>
      <c r="G7" s="20"/>
      <c r="H7" s="20"/>
      <c r="I7" s="20"/>
      <c r="J7" s="20"/>
      <c r="K7" s="20"/>
      <c r="L7" s="21"/>
    </row>
    <row r="8" spans="1:12" x14ac:dyDescent="0.25">
      <c r="A8" s="24"/>
      <c r="B8" s="161" t="s">
        <v>44</v>
      </c>
      <c r="C8" s="161"/>
      <c r="D8" s="161"/>
      <c r="E8" s="161"/>
      <c r="F8" s="161"/>
      <c r="G8" s="161"/>
      <c r="H8" s="161"/>
      <c r="I8" s="161"/>
      <c r="J8" s="161"/>
      <c r="K8" s="161"/>
      <c r="L8" s="21"/>
    </row>
    <row r="9" spans="1:12" ht="27.75" customHeight="1" x14ac:dyDescent="0.25">
      <c r="A9" s="24"/>
      <c r="B9" s="162" t="s">
        <v>107</v>
      </c>
      <c r="C9" s="162"/>
      <c r="D9" s="162"/>
      <c r="E9" s="162"/>
      <c r="F9" s="162"/>
      <c r="G9" s="162"/>
      <c r="H9" s="162"/>
      <c r="I9" s="162"/>
      <c r="J9" s="162"/>
      <c r="K9" s="162"/>
      <c r="L9" s="21"/>
    </row>
    <row r="10" spans="1:12" x14ac:dyDescent="0.25">
      <c r="A10" s="24"/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1"/>
    </row>
    <row r="11" spans="1:12" x14ac:dyDescent="0.25">
      <c r="A11" s="24"/>
      <c r="B11" s="163" t="s">
        <v>3</v>
      </c>
      <c r="C11" s="163"/>
      <c r="D11" s="163"/>
      <c r="E11" s="163"/>
      <c r="F11" s="163"/>
      <c r="G11" s="163"/>
      <c r="H11" s="163"/>
      <c r="I11" s="163"/>
      <c r="J11" s="164">
        <v>1</v>
      </c>
      <c r="K11" s="164"/>
      <c r="L11" s="21"/>
    </row>
    <row r="12" spans="1:12" x14ac:dyDescent="0.25">
      <c r="A12" s="24"/>
      <c r="B12" s="165" t="s">
        <v>4</v>
      </c>
      <c r="C12" s="165"/>
      <c r="D12" s="165"/>
      <c r="E12" s="165"/>
      <c r="F12" s="165"/>
      <c r="G12" s="165"/>
      <c r="H12" s="165"/>
      <c r="I12" s="165"/>
      <c r="J12" s="164">
        <v>0.05</v>
      </c>
      <c r="K12" s="164"/>
      <c r="L12" s="21"/>
    </row>
    <row r="13" spans="1:12" x14ac:dyDescent="0.25">
      <c r="A13" s="24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21"/>
    </row>
    <row r="14" spans="1:12" ht="15.75" x14ac:dyDescent="0.25">
      <c r="A14" s="24"/>
      <c r="B14" s="167" t="s">
        <v>5</v>
      </c>
      <c r="C14" s="167"/>
      <c r="D14" s="167"/>
      <c r="E14" s="167"/>
      <c r="F14" s="167"/>
      <c r="G14" s="167"/>
      <c r="H14" s="167"/>
      <c r="I14" s="167"/>
      <c r="J14" s="167"/>
      <c r="K14" s="167"/>
      <c r="L14" s="21"/>
    </row>
    <row r="15" spans="1:12" x14ac:dyDescent="0.25">
      <c r="A15" s="24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21"/>
    </row>
    <row r="16" spans="1:12" x14ac:dyDescent="0.25">
      <c r="A16" s="24"/>
      <c r="B16" s="168" t="s">
        <v>6</v>
      </c>
      <c r="C16" s="168"/>
      <c r="D16" s="168"/>
      <c r="E16" s="168"/>
      <c r="F16" s="168"/>
      <c r="G16" s="168"/>
      <c r="H16" s="168"/>
      <c r="I16" s="168"/>
      <c r="J16" s="168"/>
      <c r="K16" s="168"/>
      <c r="L16" s="21"/>
    </row>
    <row r="17" spans="1:12" x14ac:dyDescent="0.25">
      <c r="A17" s="24"/>
      <c r="B17" s="169" t="s">
        <v>128</v>
      </c>
      <c r="C17" s="169"/>
      <c r="D17" s="169"/>
      <c r="E17" s="169"/>
      <c r="F17" s="169"/>
      <c r="G17" s="169"/>
      <c r="H17" s="169"/>
      <c r="I17" s="169"/>
      <c r="J17" s="169"/>
      <c r="K17" s="169"/>
      <c r="L17" s="21"/>
    </row>
    <row r="18" spans="1:12" x14ac:dyDescent="0.25">
      <c r="A18" s="24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21"/>
    </row>
    <row r="19" spans="1:12" x14ac:dyDescent="0.25">
      <c r="A19" s="24"/>
      <c r="B19" s="170" t="s">
        <v>7</v>
      </c>
      <c r="C19" s="170"/>
      <c r="D19" s="170"/>
      <c r="E19" s="170"/>
      <c r="F19" s="170"/>
      <c r="G19" s="170"/>
      <c r="H19" s="170"/>
      <c r="I19" s="170"/>
      <c r="J19" s="170" t="s">
        <v>8</v>
      </c>
      <c r="K19" s="171" t="s">
        <v>9</v>
      </c>
      <c r="L19" s="21"/>
    </row>
    <row r="20" spans="1:12" x14ac:dyDescent="0.25">
      <c r="A20" s="24"/>
      <c r="B20" s="170"/>
      <c r="C20" s="170"/>
      <c r="D20" s="170"/>
      <c r="E20" s="170"/>
      <c r="F20" s="170"/>
      <c r="G20" s="170"/>
      <c r="H20" s="170"/>
      <c r="I20" s="170"/>
      <c r="J20" s="170"/>
      <c r="K20" s="171"/>
      <c r="L20" s="21"/>
    </row>
    <row r="21" spans="1:12" ht="15" customHeight="1" x14ac:dyDescent="0.25">
      <c r="A21" s="24"/>
      <c r="B21" s="166" t="s">
        <v>31</v>
      </c>
      <c r="C21" s="166"/>
      <c r="D21" s="166"/>
      <c r="E21" s="166"/>
      <c r="F21" s="166"/>
      <c r="G21" s="166"/>
      <c r="H21" s="166"/>
      <c r="I21" s="166"/>
      <c r="J21" s="1" t="s">
        <v>32</v>
      </c>
      <c r="K21" s="2">
        <v>3.7999999999999999E-2</v>
      </c>
      <c r="L21" s="21"/>
    </row>
    <row r="22" spans="1:12" ht="15" customHeight="1" x14ac:dyDescent="0.25">
      <c r="A22" s="24"/>
      <c r="B22" s="166" t="s">
        <v>33</v>
      </c>
      <c r="C22" s="166"/>
      <c r="D22" s="166"/>
      <c r="E22" s="166"/>
      <c r="F22" s="166"/>
      <c r="G22" s="166"/>
      <c r="H22" s="166"/>
      <c r="I22" s="166"/>
      <c r="J22" s="1" t="s">
        <v>34</v>
      </c>
      <c r="K22" s="2">
        <v>3.2000000000000002E-3</v>
      </c>
      <c r="L22" s="21"/>
    </row>
    <row r="23" spans="1:12" x14ac:dyDescent="0.25">
      <c r="A23" s="24"/>
      <c r="B23" s="166" t="s">
        <v>35</v>
      </c>
      <c r="C23" s="166"/>
      <c r="D23" s="166"/>
      <c r="E23" s="166"/>
      <c r="F23" s="166"/>
      <c r="G23" s="166"/>
      <c r="H23" s="166"/>
      <c r="I23" s="166"/>
      <c r="J23" s="1" t="s">
        <v>36</v>
      </c>
      <c r="K23" s="2">
        <v>5.0000000000000001E-3</v>
      </c>
      <c r="L23" s="21"/>
    </row>
    <row r="24" spans="1:12" x14ac:dyDescent="0.25">
      <c r="A24" s="24"/>
      <c r="B24" s="166" t="s">
        <v>37</v>
      </c>
      <c r="C24" s="166"/>
      <c r="D24" s="166"/>
      <c r="E24" s="166"/>
      <c r="F24" s="166"/>
      <c r="G24" s="166"/>
      <c r="H24" s="166"/>
      <c r="I24" s="166"/>
      <c r="J24" s="1" t="s">
        <v>38</v>
      </c>
      <c r="K24" s="2">
        <v>1.0200000000000001E-2</v>
      </c>
      <c r="L24" s="21"/>
    </row>
    <row r="25" spans="1:12" ht="15" customHeight="1" x14ac:dyDescent="0.25">
      <c r="A25" s="24"/>
      <c r="B25" s="166" t="s">
        <v>39</v>
      </c>
      <c r="C25" s="166"/>
      <c r="D25" s="166"/>
      <c r="E25" s="166"/>
      <c r="F25" s="166"/>
      <c r="G25" s="166"/>
      <c r="H25" s="166"/>
      <c r="I25" s="166"/>
      <c r="J25" s="1" t="s">
        <v>40</v>
      </c>
      <c r="K25" s="2">
        <v>6.6400000000000001E-2</v>
      </c>
      <c r="L25" s="21"/>
    </row>
    <row r="26" spans="1:12" ht="15" customHeight="1" x14ac:dyDescent="0.25">
      <c r="A26" s="24"/>
      <c r="B26" s="166" t="s">
        <v>10</v>
      </c>
      <c r="C26" s="166"/>
      <c r="D26" s="166"/>
      <c r="E26" s="166"/>
      <c r="F26" s="166"/>
      <c r="G26" s="166"/>
      <c r="H26" s="166"/>
      <c r="I26" s="166"/>
      <c r="J26" s="1" t="s">
        <v>11</v>
      </c>
      <c r="K26" s="2">
        <v>3.6499999999999998E-2</v>
      </c>
      <c r="L26" s="21"/>
    </row>
    <row r="27" spans="1:12" ht="15" customHeight="1" x14ac:dyDescent="0.25">
      <c r="A27" s="24"/>
      <c r="B27" s="166" t="s">
        <v>12</v>
      </c>
      <c r="C27" s="166"/>
      <c r="D27" s="166"/>
      <c r="E27" s="166"/>
      <c r="F27" s="166"/>
      <c r="G27" s="166"/>
      <c r="H27" s="166"/>
      <c r="I27" s="166"/>
      <c r="J27" s="1" t="s">
        <v>13</v>
      </c>
      <c r="K27" s="3">
        <v>0.05</v>
      </c>
      <c r="L27" s="21"/>
    </row>
    <row r="28" spans="1:12" ht="15" customHeight="1" x14ac:dyDescent="0.25">
      <c r="A28" s="24"/>
      <c r="B28" s="166" t="s">
        <v>14</v>
      </c>
      <c r="C28" s="166"/>
      <c r="D28" s="166"/>
      <c r="E28" s="166"/>
      <c r="F28" s="166"/>
      <c r="G28" s="166"/>
      <c r="H28" s="166"/>
      <c r="I28" s="166"/>
      <c r="J28" s="1" t="s">
        <v>15</v>
      </c>
      <c r="K28" s="3">
        <v>4.4999999999999998E-2</v>
      </c>
      <c r="L28" s="21"/>
    </row>
    <row r="29" spans="1:12" ht="15" customHeight="1" x14ac:dyDescent="0.25">
      <c r="A29" s="24"/>
      <c r="B29" s="166" t="s">
        <v>16</v>
      </c>
      <c r="C29" s="166"/>
      <c r="D29" s="166"/>
      <c r="E29" s="166"/>
      <c r="F29" s="166"/>
      <c r="G29" s="166"/>
      <c r="H29" s="166"/>
      <c r="I29" s="166"/>
      <c r="J29" s="4" t="s">
        <v>17</v>
      </c>
      <c r="K29" s="3">
        <v>0.23380000000000001</v>
      </c>
      <c r="L29" s="21"/>
    </row>
    <row r="30" spans="1:12" ht="15" customHeight="1" x14ac:dyDescent="0.25">
      <c r="A30" s="24"/>
      <c r="B30" s="173" t="s">
        <v>18</v>
      </c>
      <c r="C30" s="173"/>
      <c r="D30" s="173"/>
      <c r="E30" s="173"/>
      <c r="F30" s="173"/>
      <c r="G30" s="173"/>
      <c r="H30" s="173"/>
      <c r="I30" s="173"/>
      <c r="J30" s="5" t="s">
        <v>19</v>
      </c>
      <c r="K30" s="6">
        <v>0.29770000000000002</v>
      </c>
      <c r="L30" s="21"/>
    </row>
    <row r="31" spans="1:12" x14ac:dyDescent="0.25">
      <c r="A31" s="24"/>
      <c r="B31" s="174" t="s">
        <v>20</v>
      </c>
      <c r="C31" s="174"/>
      <c r="D31" s="174"/>
      <c r="E31" s="174"/>
      <c r="F31" s="174"/>
      <c r="G31" s="174"/>
      <c r="H31" s="174"/>
      <c r="I31" s="174"/>
      <c r="J31" s="174"/>
      <c r="K31" s="174"/>
      <c r="L31" s="21"/>
    </row>
    <row r="32" spans="1:12" ht="15.75" x14ac:dyDescent="0.25">
      <c r="A32" s="24"/>
      <c r="B32" s="8"/>
      <c r="C32" s="8"/>
      <c r="D32" s="8"/>
      <c r="E32" s="189" t="s">
        <v>21</v>
      </c>
      <c r="F32" s="190" t="s">
        <v>41</v>
      </c>
      <c r="G32" s="190"/>
      <c r="H32" s="190"/>
      <c r="I32" s="191" t="s">
        <v>22</v>
      </c>
      <c r="J32" s="8"/>
      <c r="K32" s="8"/>
      <c r="L32" s="21"/>
    </row>
    <row r="33" spans="1:12" ht="15.75" x14ac:dyDescent="0.25">
      <c r="A33" s="24"/>
      <c r="B33" s="8"/>
      <c r="C33" s="8"/>
      <c r="D33" s="8"/>
      <c r="E33" s="189"/>
      <c r="F33" s="192" t="s">
        <v>23</v>
      </c>
      <c r="G33" s="192"/>
      <c r="H33" s="192"/>
      <c r="I33" s="191"/>
      <c r="J33" s="8"/>
      <c r="K33" s="8"/>
      <c r="L33" s="21"/>
    </row>
    <row r="34" spans="1:12" x14ac:dyDescent="0.25">
      <c r="A34" s="24"/>
      <c r="B34" s="9"/>
      <c r="C34" s="9"/>
      <c r="D34" s="9"/>
      <c r="E34" s="9"/>
      <c r="F34" s="9"/>
      <c r="G34" s="9"/>
      <c r="H34" s="9"/>
      <c r="I34" s="9"/>
      <c r="J34" s="9"/>
      <c r="K34" s="9"/>
      <c r="L34" s="21"/>
    </row>
    <row r="35" spans="1:12" ht="30.75" customHeight="1" x14ac:dyDescent="0.25">
      <c r="A35" s="24"/>
      <c r="B35" s="172" t="s">
        <v>45</v>
      </c>
      <c r="C35" s="172"/>
      <c r="D35" s="172"/>
      <c r="E35" s="172"/>
      <c r="F35" s="172"/>
      <c r="G35" s="172"/>
      <c r="H35" s="172"/>
      <c r="I35" s="172"/>
      <c r="J35" s="172"/>
      <c r="K35" s="172"/>
      <c r="L35" s="21"/>
    </row>
    <row r="36" spans="1:12" x14ac:dyDescent="0.25">
      <c r="A36" s="24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21"/>
    </row>
    <row r="37" spans="1:12" ht="32.25" customHeight="1" x14ac:dyDescent="0.25">
      <c r="A37" s="24"/>
      <c r="B37" s="172" t="s">
        <v>108</v>
      </c>
      <c r="C37" s="172"/>
      <c r="D37" s="172"/>
      <c r="E37" s="172"/>
      <c r="F37" s="172"/>
      <c r="G37" s="172"/>
      <c r="H37" s="172"/>
      <c r="I37" s="172"/>
      <c r="J37" s="172"/>
      <c r="K37" s="172"/>
      <c r="L37" s="21"/>
    </row>
    <row r="38" spans="1:12" x14ac:dyDescent="0.25">
      <c r="A38" s="24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21"/>
    </row>
    <row r="39" spans="1:12" x14ac:dyDescent="0.25">
      <c r="A39" s="24"/>
      <c r="B39" s="10" t="s">
        <v>24</v>
      </c>
      <c r="C39" s="10"/>
      <c r="D39" s="10"/>
      <c r="E39" s="10"/>
      <c r="F39" s="10"/>
      <c r="G39" s="10"/>
      <c r="H39" s="10"/>
      <c r="I39" s="10"/>
      <c r="J39" s="10"/>
      <c r="K39" s="10"/>
      <c r="L39" s="21"/>
    </row>
    <row r="40" spans="1:12" x14ac:dyDescent="0.25">
      <c r="A40" s="24"/>
      <c r="B40" s="183"/>
      <c r="C40" s="183"/>
      <c r="D40" s="183"/>
      <c r="E40" s="183"/>
      <c r="F40" s="183"/>
      <c r="G40" s="183"/>
      <c r="H40" s="183"/>
      <c r="I40" s="183"/>
      <c r="J40" s="183"/>
      <c r="K40" s="183"/>
      <c r="L40" s="21"/>
    </row>
    <row r="41" spans="1:12" x14ac:dyDescent="0.25">
      <c r="A41" s="24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21"/>
    </row>
    <row r="42" spans="1:12" x14ac:dyDescent="0.25">
      <c r="A42" s="24"/>
      <c r="B42" s="184" t="s">
        <v>76</v>
      </c>
      <c r="C42" s="184"/>
      <c r="D42" s="184"/>
      <c r="E42" s="184"/>
      <c r="F42" s="10"/>
      <c r="G42" s="10"/>
      <c r="H42" s="185" t="s">
        <v>109</v>
      </c>
      <c r="I42" s="185"/>
      <c r="J42" s="185"/>
      <c r="K42" s="185"/>
      <c r="L42" s="21"/>
    </row>
    <row r="43" spans="1:12" x14ac:dyDescent="0.25">
      <c r="A43" s="24"/>
      <c r="B43" s="186" t="s">
        <v>25</v>
      </c>
      <c r="C43" s="186"/>
      <c r="D43" s="186"/>
      <c r="E43" s="186"/>
      <c r="F43" s="10"/>
      <c r="G43" s="11"/>
      <c r="H43" s="12" t="s">
        <v>26</v>
      </c>
      <c r="I43" s="13"/>
      <c r="J43" s="13"/>
      <c r="K43" s="13"/>
      <c r="L43" s="21"/>
    </row>
    <row r="44" spans="1:12" x14ac:dyDescent="0.25">
      <c r="A44" s="24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21"/>
    </row>
    <row r="45" spans="1:12" x14ac:dyDescent="0.25">
      <c r="A45" s="24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21"/>
    </row>
    <row r="46" spans="1:12" ht="21" customHeight="1" x14ac:dyDescent="0.25">
      <c r="A46" s="24"/>
      <c r="B46" s="187"/>
      <c r="C46" s="187"/>
      <c r="D46" s="187"/>
      <c r="E46" s="187"/>
      <c r="F46" s="14"/>
      <c r="G46" s="10"/>
      <c r="H46" s="10"/>
      <c r="I46" s="10"/>
      <c r="J46" s="10"/>
      <c r="K46" s="10"/>
      <c r="L46" s="21"/>
    </row>
    <row r="47" spans="1:12" x14ac:dyDescent="0.25">
      <c r="A47" s="24"/>
      <c r="B47" s="188" t="s">
        <v>27</v>
      </c>
      <c r="C47" s="188"/>
      <c r="D47" s="188"/>
      <c r="E47" s="188"/>
      <c r="F47" s="10"/>
      <c r="G47" s="10"/>
      <c r="H47" s="10"/>
      <c r="I47" s="10"/>
      <c r="J47" s="10"/>
      <c r="K47" s="10"/>
      <c r="L47" s="21"/>
    </row>
    <row r="48" spans="1:12" x14ac:dyDescent="0.25">
      <c r="A48" s="24"/>
      <c r="B48" s="15" t="s">
        <v>28</v>
      </c>
      <c r="C48" s="175" t="s">
        <v>42</v>
      </c>
      <c r="D48" s="175"/>
      <c r="E48" s="175"/>
      <c r="F48" s="14"/>
      <c r="G48" s="10"/>
      <c r="H48" s="10"/>
      <c r="I48" s="10"/>
      <c r="J48" s="10"/>
      <c r="K48" s="10"/>
      <c r="L48" s="21"/>
    </row>
    <row r="49" spans="1:12" x14ac:dyDescent="0.25">
      <c r="A49" s="24"/>
      <c r="B49" s="15" t="s">
        <v>29</v>
      </c>
      <c r="C49" s="176" t="s">
        <v>43</v>
      </c>
      <c r="D49" s="176"/>
      <c r="E49" s="176"/>
      <c r="F49" s="14"/>
      <c r="G49" s="10"/>
      <c r="H49" s="10"/>
      <c r="I49" s="10"/>
      <c r="J49" s="10"/>
      <c r="K49" s="10"/>
      <c r="L49" s="21"/>
    </row>
    <row r="50" spans="1:12" x14ac:dyDescent="0.25">
      <c r="A50" s="24"/>
      <c r="B50" s="15" t="s">
        <v>30</v>
      </c>
      <c r="C50" s="176" t="s">
        <v>129</v>
      </c>
      <c r="D50" s="176"/>
      <c r="E50" s="176"/>
      <c r="F50" s="14"/>
      <c r="G50" s="10"/>
      <c r="H50" s="10"/>
      <c r="I50" s="10"/>
      <c r="J50" s="10"/>
      <c r="K50" s="10"/>
      <c r="L50" s="21"/>
    </row>
    <row r="51" spans="1:12" x14ac:dyDescent="0.25">
      <c r="A51" s="25"/>
      <c r="B51" s="22"/>
      <c r="C51" s="22"/>
      <c r="D51" s="22"/>
      <c r="E51" s="22"/>
      <c r="F51" s="22"/>
      <c r="G51" s="22"/>
      <c r="H51" s="22"/>
      <c r="I51" s="22"/>
      <c r="J51" s="22"/>
      <c r="K51" s="22"/>
      <c r="L51" s="23"/>
    </row>
  </sheetData>
  <mergeCells count="42">
    <mergeCell ref="C48:E48"/>
    <mergeCell ref="C49:E49"/>
    <mergeCell ref="C50:E50"/>
    <mergeCell ref="B5:K5"/>
    <mergeCell ref="B6:K6"/>
    <mergeCell ref="B40:K40"/>
    <mergeCell ref="B42:E42"/>
    <mergeCell ref="H42:K42"/>
    <mergeCell ref="B43:E43"/>
    <mergeCell ref="B46:E46"/>
    <mergeCell ref="B47:E47"/>
    <mergeCell ref="E32:E33"/>
    <mergeCell ref="F32:H32"/>
    <mergeCell ref="I32:I33"/>
    <mergeCell ref="F33:H33"/>
    <mergeCell ref="B35:K35"/>
    <mergeCell ref="B37:K37"/>
    <mergeCell ref="B27:I27"/>
    <mergeCell ref="B28:I28"/>
    <mergeCell ref="B29:I29"/>
    <mergeCell ref="B30:I30"/>
    <mergeCell ref="B31:K31"/>
    <mergeCell ref="B12:I12"/>
    <mergeCell ref="J12:K12"/>
    <mergeCell ref="B26:I26"/>
    <mergeCell ref="B14:K14"/>
    <mergeCell ref="B16:K16"/>
    <mergeCell ref="B17:K17"/>
    <mergeCell ref="B19:I20"/>
    <mergeCell ref="J19:J20"/>
    <mergeCell ref="K19:K20"/>
    <mergeCell ref="B21:I21"/>
    <mergeCell ref="B22:I22"/>
    <mergeCell ref="B23:I23"/>
    <mergeCell ref="B24:I24"/>
    <mergeCell ref="B25:I25"/>
    <mergeCell ref="J2:K2"/>
    <mergeCell ref="J3:K3"/>
    <mergeCell ref="B8:K8"/>
    <mergeCell ref="B9:K9"/>
    <mergeCell ref="B11:I11"/>
    <mergeCell ref="J11:K11"/>
  </mergeCells>
  <conditionalFormatting sqref="B30:K30">
    <cfRule type="expression" dxfId="27" priority="1" stopIfTrue="1">
      <formula>DESONERACAO="não"</formula>
    </cfRule>
  </conditionalFormatting>
  <conditionalFormatting sqref="K29">
    <cfRule type="expression" dxfId="26" priority="3" stopIfTrue="1">
      <formula>DESONERACAO="não"</formula>
    </cfRule>
  </conditionalFormatting>
  <dataValidations count="6">
    <dataValidation type="list" allowBlank="1" showErrorMessage="1" sqref="B17:K17" xr:uid="{0DE7769E-55A6-4F7F-98EF-0838690F1A7B}">
      <formula1>BDI.TipoObra</formula1>
      <formula2>0</formula2>
    </dataValidation>
    <dataValidation type="decimal" allowBlank="1" showInputMessage="1" showErrorMessage="1" errorTitle="Valor não permitido" error="Digite um percentual entre 0% e 100%." promptTitle="Valores admissíveis:" prompt="Insira valores entre 0 e 100%." sqref="J11:K11" xr:uid="{1971DE07-6DAA-41FB-93C4-031D31A52B60}">
      <formula1>0</formula1>
      <formula2>1</formula2>
    </dataValidation>
    <dataValidation type="decimal" operator="greaterThanOrEqual" allowBlank="1" showInputMessage="1" showErrorMessage="1" errorTitle="Valor não permitido" error="Digite um percentual entre 0% e 100%." promptTitle="Valores comuns:" prompt="Normalmente entre 2 e 5%." sqref="J12:K12" xr:uid="{770DE75F-DA5C-4C7D-8085-3F05D32ACB86}">
      <formula1>0</formula1>
      <formula2>0</formula2>
    </dataValidation>
    <dataValidation operator="greaterThanOrEqual" allowBlank="1" showErrorMessage="1" errorTitle="Erro de valores" error="Digite um valor igual a 0% ou 2%." sqref="K28" xr:uid="{F29E7D0D-7DD0-4835-ADAA-972C630C31D3}">
      <formula1>0</formula1>
      <formula2>0</formula2>
    </dataValidation>
    <dataValidation type="decimal" allowBlank="1" showErrorMessage="1" errorTitle="Erro de valores" error="Digite um valor maior do que 0." sqref="K27" xr:uid="{4044ECC4-5643-4A72-8B6C-5E23E5345EDD}">
      <formula1>0</formula1>
      <formula2>1</formula2>
    </dataValidation>
    <dataValidation type="decimal" allowBlank="1" showErrorMessage="1" errorTitle="Erro de valores" error="Digite um valor entre 0% e 100%" sqref="K21:K26" xr:uid="{47A59F3E-1AE6-424F-88DE-1114F7A15FF1}">
      <formula1>0</formula1>
      <formula2>1</formula2>
    </dataValidation>
  </dataValidations>
  <pageMargins left="0.51181102362204722" right="0.51181102362204722" top="0.78740157480314965" bottom="0.78740157480314965" header="0.31496062992125984" footer="0.31496062992125984"/>
  <pageSetup paperSize="9" scale="80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4BC99E-EF6E-4914-B784-257BDBE626D4}">
  <dimension ref="A1:N38"/>
  <sheetViews>
    <sheetView tabSelected="1" topLeftCell="A15" workbookViewId="0">
      <selection activeCell="G39" sqref="G39"/>
    </sheetView>
  </sheetViews>
  <sheetFormatPr defaultRowHeight="15" x14ac:dyDescent="0.25"/>
  <cols>
    <col min="1" max="1" width="0.85546875" customWidth="1"/>
    <col min="2" max="2" width="12.7109375" customWidth="1"/>
    <col min="3" max="4" width="15.7109375" customWidth="1"/>
    <col min="5" max="5" width="65.7109375" customWidth="1"/>
    <col min="6" max="6" width="10.7109375" customWidth="1"/>
    <col min="7" max="8" width="14.7109375" customWidth="1"/>
    <col min="9" max="9" width="12.85546875" customWidth="1"/>
    <col min="10" max="10" width="14.7109375" customWidth="1"/>
    <col min="11" max="11" width="18" customWidth="1"/>
    <col min="12" max="12" width="1.28515625" customWidth="1"/>
  </cols>
  <sheetData>
    <row r="1" spans="1:12" ht="4.5" customHeight="1" x14ac:dyDescent="0.25">
      <c r="A1" s="26"/>
      <c r="B1" s="27"/>
      <c r="C1" s="27"/>
      <c r="D1" s="27"/>
      <c r="E1" s="27"/>
      <c r="F1" s="27"/>
      <c r="G1" s="27"/>
      <c r="H1" s="27"/>
      <c r="I1" s="27"/>
      <c r="J1" s="27"/>
      <c r="K1" s="27"/>
      <c r="L1" s="28"/>
    </row>
    <row r="2" spans="1:12" ht="15.75" x14ac:dyDescent="0.25">
      <c r="A2" s="24"/>
      <c r="B2" s="203" t="s">
        <v>46</v>
      </c>
      <c r="C2" s="203"/>
      <c r="D2" s="203"/>
      <c r="E2" s="203"/>
      <c r="F2" s="203"/>
      <c r="G2" s="203"/>
      <c r="H2" s="203"/>
      <c r="I2" s="203"/>
      <c r="J2" s="204"/>
      <c r="K2" s="19" t="s">
        <v>0</v>
      </c>
      <c r="L2" s="21"/>
    </row>
    <row r="3" spans="1:12" x14ac:dyDescent="0.25">
      <c r="A3" s="24"/>
      <c r="B3" s="205"/>
      <c r="C3" s="205"/>
      <c r="D3" s="205"/>
      <c r="E3" s="205"/>
      <c r="F3" s="205"/>
      <c r="G3" s="205"/>
      <c r="H3" s="205"/>
      <c r="I3" s="205"/>
      <c r="J3" s="206"/>
      <c r="K3" s="154" t="s">
        <v>1</v>
      </c>
      <c r="L3" s="21"/>
    </row>
    <row r="4" spans="1:12" x14ac:dyDescent="0.25">
      <c r="A4" s="24"/>
      <c r="B4" s="146"/>
      <c r="C4" s="146"/>
      <c r="D4" s="146"/>
      <c r="E4" s="146"/>
      <c r="F4" s="146"/>
      <c r="G4" s="146"/>
      <c r="H4" s="146"/>
      <c r="I4" s="146"/>
      <c r="J4" s="146"/>
      <c r="K4" s="153"/>
      <c r="L4" s="21"/>
    </row>
    <row r="5" spans="1:12" x14ac:dyDescent="0.25">
      <c r="A5" s="24"/>
      <c r="B5" s="177" t="s">
        <v>2</v>
      </c>
      <c r="C5" s="178"/>
      <c r="D5" s="213"/>
      <c r="E5" s="178" t="s">
        <v>44</v>
      </c>
      <c r="F5" s="178"/>
      <c r="G5" s="178"/>
      <c r="H5" s="178"/>
      <c r="I5" s="178"/>
      <c r="J5" s="178"/>
      <c r="K5" s="179"/>
      <c r="L5" s="21"/>
    </row>
    <row r="6" spans="1:12" ht="15" customHeight="1" x14ac:dyDescent="0.25">
      <c r="A6" s="24"/>
      <c r="B6" s="180" t="str">
        <f>BDI!B6</f>
        <v>PREFEITURA MUNICIPAL DE SÃO JOÃO DA LAGOA</v>
      </c>
      <c r="C6" s="181"/>
      <c r="D6" s="181"/>
      <c r="E6" s="214" t="str">
        <f>BDI!B9</f>
        <v xml:space="preserve">PAVIMENTAÇÃO EM BLOCO SEXTAVADO DE CONCRETO DE VIAS URBANAS NO MUNICÍPIO DE SÃO JOÃO DA LAGOA/MG </v>
      </c>
      <c r="F6" s="215"/>
      <c r="G6" s="215"/>
      <c r="H6" s="215"/>
      <c r="I6" s="215"/>
      <c r="J6" s="215"/>
      <c r="K6" s="216"/>
      <c r="L6" s="21"/>
    </row>
    <row r="7" spans="1:12" x14ac:dyDescent="0.25">
      <c r="A7" s="24"/>
      <c r="B7" s="79"/>
      <c r="C7" s="79"/>
      <c r="D7" s="80"/>
      <c r="E7" s="80"/>
      <c r="F7" s="79"/>
      <c r="G7" s="79"/>
      <c r="H7" s="79"/>
      <c r="I7" s="79"/>
      <c r="J7" s="79"/>
      <c r="K7" s="79"/>
      <c r="L7" s="21"/>
    </row>
    <row r="8" spans="1:12" ht="18" customHeight="1" x14ac:dyDescent="0.25">
      <c r="A8" s="24"/>
      <c r="B8" s="209" t="s">
        <v>47</v>
      </c>
      <c r="C8" s="210"/>
      <c r="D8" s="81" t="s">
        <v>48</v>
      </c>
      <c r="E8" s="82" t="s">
        <v>44</v>
      </c>
      <c r="F8" s="208" t="s">
        <v>77</v>
      </c>
      <c r="G8" s="208"/>
      <c r="H8" s="208"/>
      <c r="I8" s="84" t="s">
        <v>5</v>
      </c>
      <c r="J8" s="83" t="s">
        <v>78</v>
      </c>
      <c r="K8" s="84" t="s">
        <v>79</v>
      </c>
      <c r="L8" s="21"/>
    </row>
    <row r="9" spans="1:12" ht="30" x14ac:dyDescent="0.25">
      <c r="A9" s="24"/>
      <c r="B9" s="211" t="s">
        <v>73</v>
      </c>
      <c r="C9" s="212"/>
      <c r="D9" s="85" t="s">
        <v>80</v>
      </c>
      <c r="E9" s="86" t="str">
        <f>E6</f>
        <v xml:space="preserve">PAVIMENTAÇÃO EM BLOCO SEXTAVADO DE CONCRETO DE VIAS URBANAS NO MUNICÍPIO DE SÃO JOÃO DA LAGOA/MG </v>
      </c>
      <c r="F9" s="207" t="s">
        <v>76</v>
      </c>
      <c r="G9" s="207"/>
      <c r="H9" s="207"/>
      <c r="I9" s="88" t="s">
        <v>74</v>
      </c>
      <c r="J9" s="87" t="s">
        <v>75</v>
      </c>
      <c r="K9" s="88" t="s">
        <v>75</v>
      </c>
      <c r="L9" s="21"/>
    </row>
    <row r="10" spans="1:12" x14ac:dyDescent="0.25">
      <c r="A10" s="24"/>
      <c r="B10" s="200"/>
      <c r="C10" s="201"/>
      <c r="D10" s="201"/>
      <c r="E10" s="201"/>
      <c r="F10" s="201"/>
      <c r="G10" s="201"/>
      <c r="H10" s="201"/>
      <c r="I10" s="201"/>
      <c r="J10" s="201"/>
      <c r="K10" s="202"/>
      <c r="L10" s="21"/>
    </row>
    <row r="11" spans="1:12" ht="25.5" x14ac:dyDescent="0.25">
      <c r="A11" s="24"/>
      <c r="B11" s="32" t="s">
        <v>50</v>
      </c>
      <c r="C11" s="32" t="s">
        <v>51</v>
      </c>
      <c r="D11" s="32" t="s">
        <v>52</v>
      </c>
      <c r="E11" s="32" t="s">
        <v>53</v>
      </c>
      <c r="F11" s="33" t="s">
        <v>54</v>
      </c>
      <c r="G11" s="32" t="s">
        <v>55</v>
      </c>
      <c r="H11" s="32" t="str">
        <f>IF(TIPOORCAMENTO="Licitado","","Custo Unitário (sem BDI) (R$)")</f>
        <v>Custo Unitário (sem BDI) (R$)</v>
      </c>
      <c r="I11" s="32" t="str">
        <f>IF(TIPOORCAMENTO="Licitado","","BDI
(%)")</f>
        <v>BDI
(%)</v>
      </c>
      <c r="J11" s="32" t="s">
        <v>56</v>
      </c>
      <c r="K11" s="32" t="s">
        <v>57</v>
      </c>
      <c r="L11" s="21"/>
    </row>
    <row r="12" spans="1:12" ht="26.25" customHeight="1" x14ac:dyDescent="0.25">
      <c r="A12" s="24"/>
      <c r="B12" s="193" t="str">
        <f>E6</f>
        <v xml:space="preserve">PAVIMENTAÇÃO EM BLOCO SEXTAVADO DE CONCRETO DE VIAS URBANAS NO MUNICÍPIO DE SÃO JOÃO DA LAGOA/MG </v>
      </c>
      <c r="C12" s="193"/>
      <c r="D12" s="193"/>
      <c r="E12" s="193"/>
      <c r="F12" s="34"/>
      <c r="G12" s="35"/>
      <c r="H12" s="35"/>
      <c r="I12" s="36"/>
      <c r="J12" s="35"/>
      <c r="K12" s="37">
        <f>K13</f>
        <v>229891.90000000002</v>
      </c>
      <c r="L12" s="21"/>
    </row>
    <row r="13" spans="1:12" x14ac:dyDescent="0.25">
      <c r="A13" s="24"/>
      <c r="B13" s="38" t="str">
        <f ca="1">IF(OR($B13=0,$K13=""),"-",CONCATENATE(#REF!&amp;".",IF(AND(#REF!&gt;=2,$B13&gt;=2),#REF!&amp;".",""),IF(AND(#REF!&gt;=3,$B13&gt;=3),#REF!&amp;".",""),IF(AND(#REF!&gt;=4,$B13&gt;=4),#REF!&amp;".",""),IF($B13="S",#REF!&amp;".","")))</f>
        <v>1.</v>
      </c>
      <c r="C13" s="39"/>
      <c r="D13" s="40"/>
      <c r="E13" s="41" t="s">
        <v>60</v>
      </c>
      <c r="F13" s="42"/>
      <c r="G13" s="43"/>
      <c r="H13" s="44"/>
      <c r="I13" s="45"/>
      <c r="J13" s="43">
        <f ca="1">IF($B13="S",ROUND(IF(TIPOORCAMENTO="Proposto",ORÇAMENTO.CustoUnitario*(1+$AG13),ORÇAMENTO.PrecoUnitarioLicitado),15-13*#REF!),0)</f>
        <v>0</v>
      </c>
      <c r="K13" s="46">
        <f>K14+K19+K17+K21</f>
        <v>229891.90000000002</v>
      </c>
      <c r="L13" s="21"/>
    </row>
    <row r="14" spans="1:12" ht="21.75" customHeight="1" x14ac:dyDescent="0.25">
      <c r="A14" s="24"/>
      <c r="B14" s="47" t="str">
        <f ca="1">IF(OR($B14=0,$K14=""),"-",CONCATENATE(#REF!&amp;".",IF(AND(#REF!&gt;=2,$B14&gt;=2),#REF!&amp;".",""),IF(AND(#REF!&gt;=3,$B14&gt;=3),#REF!&amp;".",""),IF(AND(#REF!&gt;=4,$B14&gt;=4),#REF!&amp;".",""),IF($B14="S",#REF!&amp;".","")))</f>
        <v>1.1.</v>
      </c>
      <c r="C14" s="48"/>
      <c r="D14" s="49"/>
      <c r="E14" s="109" t="s">
        <v>62</v>
      </c>
      <c r="F14" s="51"/>
      <c r="G14" s="52"/>
      <c r="H14" s="53"/>
      <c r="I14" s="54"/>
      <c r="J14" s="52"/>
      <c r="K14" s="55">
        <f>SUM(K15:K16)</f>
        <v>2901.13</v>
      </c>
      <c r="L14" s="21"/>
    </row>
    <row r="15" spans="1:12" ht="75" x14ac:dyDescent="0.25">
      <c r="A15" s="24"/>
      <c r="B15" s="56" t="str">
        <f ca="1">IF(OR($B15=0,$K15=""),"-",CONCATENATE(#REF!&amp;".",IF(AND(#REF!&gt;=2,$B15&gt;=2),#REF!&amp;".",""),IF(AND(#REF!&gt;=3,$B15&gt;=3),#REF!&amp;".",""),IF(AND(#REF!&gt;=4,$B15&gt;=4),#REF!&amp;".",""),IF($B15="S",#REF!&amp;".","")))</f>
        <v>1.1.1.</v>
      </c>
      <c r="C15" s="57" t="s">
        <v>63</v>
      </c>
      <c r="D15" s="58" t="s">
        <v>64</v>
      </c>
      <c r="E15" s="149" t="s">
        <v>86</v>
      </c>
      <c r="F15" s="60" t="s">
        <v>104</v>
      </c>
      <c r="G15" s="61">
        <v>1</v>
      </c>
      <c r="H15" s="62">
        <v>1201.6400000000001</v>
      </c>
      <c r="I15" s="63" t="s">
        <v>5</v>
      </c>
      <c r="J15" s="61">
        <f>ROUND(H15*1.2977,2)</f>
        <v>1559.37</v>
      </c>
      <c r="K15" s="64">
        <f>ROUND(G15*J15,2)</f>
        <v>1559.37</v>
      </c>
      <c r="L15" s="21"/>
    </row>
    <row r="16" spans="1:12" ht="30" x14ac:dyDescent="0.25">
      <c r="A16" s="24"/>
      <c r="B16" s="56" t="str">
        <f ca="1">IF(OR($B16=0,$K16=""),"-",CONCATENATE(#REF!&amp;".",IF(AND(#REF!&gt;=2,$B16&gt;=2),#REF!&amp;".",""),IF(AND(#REF!&gt;=3,$B16&gt;=3),#REF!&amp;".",""),IF(AND(#REF!&gt;=4,$B16&gt;=4),#REF!&amp;".",""),IF($B16="S",#REF!&amp;".","")))</f>
        <v>1.1.2.</v>
      </c>
      <c r="C16" s="57" t="s">
        <v>63</v>
      </c>
      <c r="D16" s="58" t="s">
        <v>65</v>
      </c>
      <c r="E16" s="149" t="s">
        <v>87</v>
      </c>
      <c r="F16" s="60" t="s">
        <v>104</v>
      </c>
      <c r="G16" s="61">
        <v>14</v>
      </c>
      <c r="H16" s="62">
        <v>73.849999999999994</v>
      </c>
      <c r="I16" s="63" t="s">
        <v>5</v>
      </c>
      <c r="J16" s="61">
        <f>ROUND(H16*1.2977,2)</f>
        <v>95.84</v>
      </c>
      <c r="K16" s="64">
        <f>ROUND(G16*J16,2)</f>
        <v>1341.76</v>
      </c>
      <c r="L16" s="21"/>
    </row>
    <row r="17" spans="1:14" x14ac:dyDescent="0.25">
      <c r="A17" s="24"/>
      <c r="B17" s="47" t="str">
        <f ca="1">IF(OR($B17=0,$K17=""),"-",CONCATENATE(#REF!&amp;".",IF(AND(#REF!&gt;=2,$B17&gt;=2),#REF!&amp;".",""),IF(AND(#REF!&gt;=3,$B17&gt;=3),#REF!&amp;".",""),IF(AND(#REF!&gt;=4,$B17&gt;=4),#REF!&amp;".",""),IF($B17="S",#REF!&amp;".","")))</f>
        <v>1.2.</v>
      </c>
      <c r="C17" s="48"/>
      <c r="D17" s="49"/>
      <c r="E17" s="109" t="s">
        <v>66</v>
      </c>
      <c r="F17" s="51"/>
      <c r="G17" s="52">
        <v>0</v>
      </c>
      <c r="H17" s="53"/>
      <c r="I17" s="54"/>
      <c r="J17" s="52"/>
      <c r="K17" s="55">
        <v>0</v>
      </c>
      <c r="L17" s="21"/>
    </row>
    <row r="18" spans="1:14" x14ac:dyDescent="0.25">
      <c r="A18" s="24"/>
      <c r="B18" s="56" t="str">
        <f ca="1">IF(OR($B18=0,$K18=""),"-",CONCATENATE(#REF!&amp;".",IF(AND(#REF!&gt;=2,$B18&gt;=2),#REF!&amp;".",""),IF(AND(#REF!&gt;=3,$B18&gt;=3),#REF!&amp;".",""),IF(AND(#REF!&gt;=4,$B18&gt;=4),#REF!&amp;".",""),IF($B18="S",#REF!&amp;".","")))</f>
        <v>-</v>
      </c>
      <c r="C18" s="57" t="s">
        <v>59</v>
      </c>
      <c r="D18" s="58"/>
      <c r="E18" s="59" t="s">
        <v>67</v>
      </c>
      <c r="F18" s="60" t="str">
        <f ca="1">REFERENCIA.Unidade</f>
        <v>-</v>
      </c>
      <c r="G18" s="61">
        <v>0</v>
      </c>
      <c r="H18" s="62"/>
      <c r="I18" s="63" t="s">
        <v>5</v>
      </c>
      <c r="J18" s="61">
        <f ca="1">IF($B18="S",ROUND(IF(TIPOORCAMENTO="Proposto",ORÇAMENTO.CustoUnitario*(1+$AG18),ORÇAMENTO.PrecoUnitarioLicitado),15-13*#REF!),0)</f>
        <v>0</v>
      </c>
      <c r="K18" s="64">
        <v>0</v>
      </c>
      <c r="L18" s="21"/>
    </row>
    <row r="19" spans="1:14" x14ac:dyDescent="0.25">
      <c r="A19" s="24"/>
      <c r="B19" s="65" t="str">
        <f ca="1">IF(OR($B19=0,$K19=""),"-",CONCATENATE(#REF!&amp;".",IF(AND(#REF!&gt;=2,$B19&gt;=2),#REF!&amp;".",""),IF(AND(#REF!&gt;=3,$B19&gt;=3),#REF!&amp;".",""),IF(AND(#REF!&gt;=4,$B19&gt;=4),#REF!&amp;".",""),IF($B19="S",#REF!&amp;".","")))</f>
        <v>1.3.</v>
      </c>
      <c r="C19" s="66"/>
      <c r="D19" s="67"/>
      <c r="E19" s="109" t="s">
        <v>68</v>
      </c>
      <c r="F19" s="68"/>
      <c r="G19" s="69">
        <v>0</v>
      </c>
      <c r="H19" s="70"/>
      <c r="I19" s="71"/>
      <c r="J19" s="69"/>
      <c r="K19" s="55">
        <f>K20</f>
        <v>185346.04</v>
      </c>
      <c r="L19" s="21"/>
    </row>
    <row r="20" spans="1:14" ht="30" x14ac:dyDescent="0.25">
      <c r="A20" s="24"/>
      <c r="B20" s="56" t="str">
        <f ca="1">IF(OR($B20=0,$K20=""),"-",CONCATENATE(#REF!&amp;".",IF(AND(#REF!&gt;=2,$B20&gt;=2),#REF!&amp;".",""),IF(AND(#REF!&gt;=3,$B20&gt;=3),#REF!&amp;".",""),IF(AND(#REF!&gt;=4,$B20&gt;=4),#REF!&amp;".",""),IF($B20="S",#REF!&amp;".","")))</f>
        <v>1.3.1.</v>
      </c>
      <c r="C20" s="57" t="s">
        <v>59</v>
      </c>
      <c r="D20" s="58" t="s">
        <v>69</v>
      </c>
      <c r="E20" s="149" t="s">
        <v>88</v>
      </c>
      <c r="F20" s="60" t="s">
        <v>105</v>
      </c>
      <c r="G20" s="61">
        <v>1724.47</v>
      </c>
      <c r="H20" s="62">
        <v>82.82</v>
      </c>
      <c r="I20" s="63" t="s">
        <v>5</v>
      </c>
      <c r="J20" s="61">
        <f>ROUND(H20*1.2977,2)</f>
        <v>107.48</v>
      </c>
      <c r="K20" s="64">
        <f>ROUND(G20*J20,2)</f>
        <v>185346.04</v>
      </c>
      <c r="L20" s="21"/>
    </row>
    <row r="21" spans="1:14" x14ac:dyDescent="0.25">
      <c r="A21" s="24"/>
      <c r="B21" s="47" t="str">
        <f ca="1">IF(OR($B21=0,$K21=""),"-",CONCATENATE(#REF!&amp;".",IF(AND(#REF!&gt;=2,$B21&gt;=2),#REF!&amp;".",""),IF(AND(#REF!&gt;=3,$B21&gt;=3),#REF!&amp;".",""),IF(AND(#REF!&gt;=4,$B21&gt;=4),#REF!&amp;".",""),IF($B21="S",#REF!&amp;".","")))</f>
        <v>1.4.</v>
      </c>
      <c r="C21" s="48"/>
      <c r="D21" s="49"/>
      <c r="E21" s="50" t="s">
        <v>70</v>
      </c>
      <c r="F21" s="51"/>
      <c r="G21" s="52">
        <v>0</v>
      </c>
      <c r="H21" s="53"/>
      <c r="I21" s="54"/>
      <c r="J21" s="52">
        <f>ROUND(H21*1.2977,2)</f>
        <v>0</v>
      </c>
      <c r="K21" s="55">
        <f>SUM(K22:K23)</f>
        <v>41644.729999999996</v>
      </c>
      <c r="L21" s="21"/>
      <c r="N21" s="72"/>
    </row>
    <row r="22" spans="1:14" ht="45" x14ac:dyDescent="0.25">
      <c r="A22" s="24"/>
      <c r="B22" s="56" t="str">
        <f ca="1">IF(OR($B22=0,$K22=""),"-",CONCATENATE(#REF!&amp;".",IF(AND(#REF!&gt;=2,$B22&gt;=2),#REF!&amp;".",""),IF(AND(#REF!&gt;=3,$B22&gt;=3),#REF!&amp;".",""),IF(AND(#REF!&gt;=4,$B22&gt;=4),#REF!&amp;".",""),IF($B22="S",#REF!&amp;".","")))</f>
        <v>1.4.1.</v>
      </c>
      <c r="C22" s="57" t="s">
        <v>59</v>
      </c>
      <c r="D22" s="58" t="s">
        <v>71</v>
      </c>
      <c r="E22" s="149" t="s">
        <v>89</v>
      </c>
      <c r="F22" s="60" t="s">
        <v>106</v>
      </c>
      <c r="G22" s="61">
        <v>526.95000000000005</v>
      </c>
      <c r="H22" s="62">
        <v>56.68</v>
      </c>
      <c r="I22" s="63" t="s">
        <v>5</v>
      </c>
      <c r="J22" s="61">
        <f>ROUND(H22*1.2977,2)</f>
        <v>73.55</v>
      </c>
      <c r="K22" s="64">
        <f>ROUND(G22*J22,2)</f>
        <v>38757.17</v>
      </c>
      <c r="L22" s="21"/>
    </row>
    <row r="23" spans="1:14" ht="60" x14ac:dyDescent="0.25">
      <c r="A23" s="24"/>
      <c r="B23" s="56" t="str">
        <f ca="1">IF(OR($B23=0,$K23=""),"-",CONCATENATE(#REF!&amp;".",IF(AND(#REF!&gt;=2,$B23&gt;=2),#REF!&amp;".",""),IF(AND(#REF!&gt;=3,$B23&gt;=3),#REF!&amp;".",""),IF(AND(#REF!&gt;=4,$B23&gt;=4),#REF!&amp;".",""),IF($B23="S",#REF!&amp;".","")))</f>
        <v>1.4.2.</v>
      </c>
      <c r="C23" s="57" t="s">
        <v>59</v>
      </c>
      <c r="D23" s="58" t="s">
        <v>72</v>
      </c>
      <c r="E23" s="149" t="s">
        <v>90</v>
      </c>
      <c r="F23" s="60" t="s">
        <v>106</v>
      </c>
      <c r="G23" s="61">
        <v>36</v>
      </c>
      <c r="H23" s="62">
        <v>61.81</v>
      </c>
      <c r="I23" s="63" t="s">
        <v>5</v>
      </c>
      <c r="J23" s="61">
        <f>ROUND(H23*1.2977,2)</f>
        <v>80.209999999999994</v>
      </c>
      <c r="K23" s="64">
        <f>ROUND(G23*J23,2)</f>
        <v>2887.56</v>
      </c>
      <c r="L23" s="21"/>
    </row>
    <row r="24" spans="1:14" x14ac:dyDescent="0.25">
      <c r="A24" s="24"/>
      <c r="B24" s="29"/>
      <c r="C24" s="30"/>
      <c r="D24" s="30"/>
      <c r="E24" s="30"/>
      <c r="F24" s="30"/>
      <c r="G24" s="30"/>
      <c r="H24" s="30"/>
      <c r="I24" s="30"/>
      <c r="J24" s="30"/>
      <c r="K24" s="31"/>
      <c r="L24" s="21"/>
    </row>
    <row r="25" spans="1:14" x14ac:dyDescent="0.25">
      <c r="A25" s="24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21"/>
    </row>
    <row r="26" spans="1:14" x14ac:dyDescent="0.25">
      <c r="A26" s="24"/>
      <c r="B26" s="196" t="s">
        <v>24</v>
      </c>
      <c r="C26" s="197"/>
      <c r="D26" s="197"/>
      <c r="E26" s="197"/>
      <c r="F26" s="197"/>
      <c r="G26" s="197"/>
      <c r="H26" s="197"/>
      <c r="I26" s="197"/>
      <c r="J26" s="197"/>
      <c r="K26" s="198"/>
      <c r="L26" s="21"/>
    </row>
    <row r="27" spans="1:14" x14ac:dyDescent="0.25">
      <c r="A27" s="24"/>
      <c r="B27" s="194"/>
      <c r="C27" s="194"/>
      <c r="D27" s="194"/>
      <c r="E27" s="194"/>
      <c r="F27" s="194"/>
      <c r="G27" s="194"/>
      <c r="H27" s="194"/>
      <c r="I27" s="194"/>
      <c r="J27" s="194"/>
      <c r="K27" s="194"/>
      <c r="L27" s="21"/>
    </row>
    <row r="28" spans="1:14" x14ac:dyDescent="0.25">
      <c r="A28" s="24"/>
      <c r="B28" s="194"/>
      <c r="C28" s="194"/>
      <c r="D28" s="194"/>
      <c r="E28" s="194"/>
      <c r="F28" s="194"/>
      <c r="G28" s="194"/>
      <c r="H28" s="194"/>
      <c r="I28" s="194"/>
      <c r="J28" s="194"/>
      <c r="K28" s="194"/>
      <c r="L28" s="21"/>
    </row>
    <row r="29" spans="1:14" x14ac:dyDescent="0.25">
      <c r="A29" s="24"/>
      <c r="B29" s="73"/>
      <c r="C29" s="73"/>
      <c r="D29" s="73"/>
      <c r="E29" s="73"/>
      <c r="F29" s="73"/>
      <c r="G29" s="73"/>
      <c r="H29" s="73"/>
      <c r="I29" s="73"/>
      <c r="J29" s="73"/>
      <c r="K29" s="73"/>
      <c r="L29" s="21"/>
    </row>
    <row r="30" spans="1:14" x14ac:dyDescent="0.25">
      <c r="A30" s="24"/>
      <c r="B30" s="73"/>
      <c r="C30" s="73"/>
      <c r="D30" s="73"/>
      <c r="E30" s="73"/>
      <c r="F30" s="73"/>
      <c r="G30" s="73"/>
      <c r="H30" s="73"/>
      <c r="I30" s="73"/>
      <c r="J30" s="73"/>
      <c r="K30" s="73"/>
      <c r="L30" s="21"/>
    </row>
    <row r="31" spans="1:14" x14ac:dyDescent="0.25">
      <c r="A31" s="24"/>
      <c r="B31" s="73"/>
      <c r="C31" s="73"/>
      <c r="D31" s="73"/>
      <c r="E31" s="73"/>
      <c r="F31" s="73"/>
      <c r="G31" s="73"/>
      <c r="H31" s="73"/>
      <c r="I31" s="73"/>
      <c r="J31" s="73"/>
      <c r="K31" s="73"/>
      <c r="L31" s="21"/>
    </row>
    <row r="32" spans="1:14" x14ac:dyDescent="0.25">
      <c r="A32" s="24"/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21"/>
    </row>
    <row r="33" spans="1:12" x14ac:dyDescent="0.25">
      <c r="A33" s="24"/>
      <c r="B33" s="199" t="str">
        <f>BDI!B42</f>
        <v>SÃO JOÃO DA LAGOA</v>
      </c>
      <c r="C33" s="199"/>
      <c r="D33" s="199"/>
      <c r="E33" s="17"/>
      <c r="F33" s="74"/>
      <c r="G33" s="74"/>
      <c r="H33" s="74"/>
      <c r="I33" s="74"/>
      <c r="J33" s="17"/>
      <c r="K33" s="17"/>
      <c r="L33" s="21"/>
    </row>
    <row r="34" spans="1:12" x14ac:dyDescent="0.25">
      <c r="A34" s="24"/>
      <c r="B34" s="75" t="s">
        <v>25</v>
      </c>
      <c r="C34" s="17"/>
      <c r="D34" s="17"/>
      <c r="E34" s="17"/>
      <c r="F34" s="76" t="s">
        <v>27</v>
      </c>
      <c r="G34" s="76"/>
      <c r="H34" s="76"/>
      <c r="I34" s="76"/>
      <c r="J34" s="17"/>
      <c r="K34" s="17"/>
      <c r="L34" s="21"/>
    </row>
    <row r="35" spans="1:12" x14ac:dyDescent="0.25">
      <c r="A35" s="24"/>
      <c r="B35" s="17"/>
      <c r="C35" s="17"/>
      <c r="D35" s="17"/>
      <c r="E35" s="17"/>
      <c r="F35" s="15" t="s">
        <v>28</v>
      </c>
      <c r="G35" s="195" t="str">
        <f>BDI!C48</f>
        <v>LEONARDO PETERSON AMARAL LIMA</v>
      </c>
      <c r="H35" s="195"/>
      <c r="I35" s="195"/>
      <c r="J35" s="17"/>
      <c r="K35" s="17"/>
      <c r="L35" s="21"/>
    </row>
    <row r="36" spans="1:12" x14ac:dyDescent="0.25">
      <c r="A36" s="24"/>
      <c r="B36" s="185" t="str">
        <f>BDI!H42</f>
        <v>sexta-feira, 10 de abril de 2025</v>
      </c>
      <c r="C36" s="185"/>
      <c r="D36" s="185"/>
      <c r="E36" s="17"/>
      <c r="F36" s="15" t="s">
        <v>29</v>
      </c>
      <c r="G36" s="195" t="str">
        <f>BDI!C49</f>
        <v>331.073/D</v>
      </c>
      <c r="H36" s="195"/>
      <c r="I36" s="195"/>
      <c r="J36" s="17"/>
      <c r="K36" s="17"/>
      <c r="L36" s="21"/>
    </row>
    <row r="37" spans="1:12" x14ac:dyDescent="0.25">
      <c r="A37" s="24"/>
      <c r="B37" s="77" t="s">
        <v>26</v>
      </c>
      <c r="C37" s="78"/>
      <c r="D37" s="78"/>
      <c r="E37" s="17"/>
      <c r="F37" s="15" t="s">
        <v>30</v>
      </c>
      <c r="G37" s="195" t="str">
        <f>BDI!C50</f>
        <v>MG20253865319</v>
      </c>
      <c r="H37" s="195"/>
      <c r="I37" s="195"/>
      <c r="J37" s="17"/>
      <c r="K37" s="17"/>
      <c r="L37" s="21"/>
    </row>
    <row r="38" spans="1:12" ht="7.5" customHeight="1" x14ac:dyDescent="0.25">
      <c r="A38" s="25"/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3"/>
    </row>
  </sheetData>
  <mergeCells count="19">
    <mergeCell ref="B10:K10"/>
    <mergeCell ref="B2:J2"/>
    <mergeCell ref="B3:J3"/>
    <mergeCell ref="F9:H9"/>
    <mergeCell ref="F8:H8"/>
    <mergeCell ref="B8:C8"/>
    <mergeCell ref="B9:C9"/>
    <mergeCell ref="B5:D5"/>
    <mergeCell ref="B6:D6"/>
    <mergeCell ref="E5:K5"/>
    <mergeCell ref="E6:K6"/>
    <mergeCell ref="B12:E12"/>
    <mergeCell ref="B27:K28"/>
    <mergeCell ref="G35:I35"/>
    <mergeCell ref="G36:I36"/>
    <mergeCell ref="G37:I37"/>
    <mergeCell ref="B26:K26"/>
    <mergeCell ref="B33:D33"/>
    <mergeCell ref="B36:D36"/>
  </mergeCells>
  <phoneticPr fontId="14" type="noConversion"/>
  <conditionalFormatting sqref="B10">
    <cfRule type="expression" dxfId="25" priority="38" stopIfTrue="1">
      <formula>ISERROR(INDIRECT(#REF!))</formula>
    </cfRule>
  </conditionalFormatting>
  <conditionalFormatting sqref="B13:B23">
    <cfRule type="expression" dxfId="24" priority="29" stopIfTrue="1">
      <formula>$B13=1</formula>
    </cfRule>
    <cfRule type="expression" dxfId="23" priority="30" stopIfTrue="1">
      <formula>OR($B13=0,$B13=2,$B13=3,$B13=4)</formula>
    </cfRule>
  </conditionalFormatting>
  <conditionalFormatting sqref="C13:D23">
    <cfRule type="expression" dxfId="22" priority="9" stopIfTrue="1">
      <formula>$B13=1</formula>
    </cfRule>
    <cfRule type="expression" dxfId="21" priority="10" stopIfTrue="1">
      <formula>OR($B13=0,$B13=2,$B13=3,$B13=4)</formula>
    </cfRule>
  </conditionalFormatting>
  <conditionalFormatting sqref="E13 E18 E21">
    <cfRule type="expression" dxfId="20" priority="4" stopIfTrue="1">
      <formula>$B13=1</formula>
    </cfRule>
    <cfRule type="expression" dxfId="19" priority="5" stopIfTrue="1">
      <formula>OR($B13=0,$B13=2,$B13=3,$B13=4)</formula>
    </cfRule>
  </conditionalFormatting>
  <conditionalFormatting sqref="F13:G23">
    <cfRule type="expression" dxfId="18" priority="17" stopIfTrue="1">
      <formula>$B13=1</formula>
    </cfRule>
  </conditionalFormatting>
  <conditionalFormatting sqref="F21:G23">
    <cfRule type="expression" dxfId="17" priority="18" stopIfTrue="1">
      <formula>OR($B21=0,$B21=2,$B21=3,$B21=4)</formula>
    </cfRule>
  </conditionalFormatting>
  <conditionalFormatting sqref="F13:I20">
    <cfRule type="expression" dxfId="16" priority="23" stopIfTrue="1">
      <formula>OR($B13=0,$B13=2,$B13=3,$B13=4)</formula>
    </cfRule>
  </conditionalFormatting>
  <conditionalFormatting sqref="H13:I20">
    <cfRule type="expression" dxfId="15" priority="24" stopIfTrue="1">
      <formula>AND(TIPOORCAMENTO="Licitado",$B13&lt;&gt;"L",$B13&lt;&gt;-1)</formula>
    </cfRule>
  </conditionalFormatting>
  <conditionalFormatting sqref="H13:I23">
    <cfRule type="expression" dxfId="14" priority="6" stopIfTrue="1">
      <formula>$B13=1</formula>
    </cfRule>
  </conditionalFormatting>
  <conditionalFormatting sqref="H21:I23">
    <cfRule type="expression" dxfId="13" priority="7" stopIfTrue="1">
      <formula>OR($B21=0,$B21=2,$B21=3,$B21=4)</formula>
    </cfRule>
    <cfRule type="expression" dxfId="12" priority="8" stopIfTrue="1">
      <formula>AND(TIPOORCAMENTO="Licitado",$B21&lt;&gt;"L",$B21&lt;&gt;-1)</formula>
    </cfRule>
  </conditionalFormatting>
  <conditionalFormatting sqref="J13:K23">
    <cfRule type="expression" dxfId="11" priority="1" stopIfTrue="1">
      <formula>$B13=1</formula>
    </cfRule>
    <cfRule type="expression" dxfId="10" priority="2" stopIfTrue="1">
      <formula>OR($B13=0,$B13=2,$B13=3,$B13=4)</formula>
    </cfRule>
  </conditionalFormatting>
  <dataValidations count="5">
    <dataValidation allowBlank="1" showInputMessage="1" showErrorMessage="1" prompt="Para Orçamento Proposto, o Preço Unitário é resultado do produto do Custo Unitário pelo BDI._x000a_Para Orçamento Licitado, deve ser preenchido na Coluna AL." sqref="J13:J23" xr:uid="{2F66BD13-DB74-443D-AF9F-DCB7BC881B6C}"/>
    <dataValidation allowBlank="1" showInputMessage="1" showErrorMessage="1" prompt="A entrada de quantidades é feita na coluna AJ se acompanhamento por BM, ou na aba &quot;Memória de Cálculo/PLQ&quot; se acompanhamento por PLE." sqref="G13:G23" xr:uid="{9435D31E-8F39-46DC-8664-E6873A956EA7}"/>
    <dataValidation type="list" errorStyle="warning" allowBlank="1" showErrorMessage="1" errorTitle="Aviso BDI" error="Selecione um dos 3 BDI da lista._x000a__x000a_Caso tenha mais de 3 BDI nesta Planilha Orçamentária digite apenas valor percentual." sqref="I13:I23" xr:uid="{099E3BDB-4A28-46FB-887C-CC7758443188}">
      <mc:AlternateContent xmlns:x12ac="http://schemas.microsoft.com/office/spreadsheetml/2011/1/ac" xmlns:mc="http://schemas.openxmlformats.org/markup-compatibility/2006">
        <mc:Choice Requires="x12ac">
          <x12ac:list>BDI 1,BDI 2,BDI 3,"0,00%"</x12ac:list>
        </mc:Choice>
        <mc:Fallback>
          <formula1>"BDI 1,BDI 2,BDI 3,0,00%"</formula1>
        </mc:Fallback>
      </mc:AlternateContent>
      <formula2>0</formula2>
    </dataValidation>
    <dataValidation type="list" allowBlank="1" sqref="C13:C23" xr:uid="{6A803080-FFBE-43C8-BA75-8EE08DDFB569}">
      <formula1>"SINAPI,SINAPI-I,SICRO,Composição,Cotação"</formula1>
      <formula2>0</formula2>
    </dataValidation>
    <dataValidation type="decimal" operator="greaterThan" allowBlank="1" showErrorMessage="1" error="Apenas números decimais maiores que zero." sqref="H13:H23" xr:uid="{3BB7DEE2-B581-40FA-B66A-7BBFD56D8751}">
      <formula1>0</formula1>
      <formula2>0</formula2>
    </dataValidation>
  </dataValidations>
  <pageMargins left="0.39370078740157483" right="0.78740157480314965" top="0.39370078740157483" bottom="0.39370078740157483" header="0.39370078740157483" footer="0.31496062992125984"/>
  <pageSetup paperSize="9" scale="65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763F06-9290-48FA-AD6D-F64006019ED9}">
  <dimension ref="A1:L25"/>
  <sheetViews>
    <sheetView workbookViewId="0">
      <selection activeCell="F20" sqref="F20:I24"/>
    </sheetView>
  </sheetViews>
  <sheetFormatPr defaultRowHeight="15" x14ac:dyDescent="0.25"/>
  <cols>
    <col min="1" max="1" width="1.5703125" customWidth="1"/>
    <col min="3" max="3" width="47.85546875" customWidth="1"/>
    <col min="4" max="4" width="17.42578125" customWidth="1"/>
    <col min="5" max="5" width="14.5703125" customWidth="1"/>
    <col min="6" max="6" width="11.7109375" customWidth="1"/>
    <col min="7" max="7" width="13.42578125" customWidth="1"/>
    <col min="8" max="8" width="12.140625" customWidth="1"/>
    <col min="9" max="9" width="12" customWidth="1"/>
    <col min="10" max="10" width="14.85546875" customWidth="1"/>
    <col min="11" max="11" width="1.85546875" customWidth="1"/>
    <col min="12" max="12" width="2" customWidth="1"/>
  </cols>
  <sheetData>
    <row r="1" spans="1:11" x14ac:dyDescent="0.25">
      <c r="A1" s="26"/>
      <c r="B1" s="27"/>
      <c r="C1" s="27"/>
      <c r="D1" s="27"/>
      <c r="E1" s="27"/>
      <c r="F1" s="27"/>
      <c r="G1" s="27"/>
      <c r="H1" s="27"/>
      <c r="I1" s="27"/>
      <c r="J1" s="27"/>
      <c r="K1" s="28"/>
    </row>
    <row r="2" spans="1:11" ht="15.75" x14ac:dyDescent="0.25">
      <c r="A2" s="24"/>
      <c r="B2" s="203" t="s">
        <v>100</v>
      </c>
      <c r="C2" s="203"/>
      <c r="D2" s="203"/>
      <c r="E2" s="203"/>
      <c r="F2" s="203"/>
      <c r="G2" s="203"/>
      <c r="H2" s="203"/>
      <c r="I2" s="204"/>
      <c r="J2" s="117" t="s">
        <v>0</v>
      </c>
      <c r="K2" s="21"/>
    </row>
    <row r="3" spans="1:11" x14ac:dyDescent="0.25">
      <c r="A3" s="24"/>
      <c r="B3" s="205"/>
      <c r="C3" s="205"/>
      <c r="D3" s="205"/>
      <c r="E3" s="205"/>
      <c r="F3" s="205"/>
      <c r="G3" s="205"/>
      <c r="H3" s="205"/>
      <c r="I3" s="206"/>
      <c r="J3" s="152" t="s">
        <v>1</v>
      </c>
      <c r="K3" s="21"/>
    </row>
    <row r="4" spans="1:11" x14ac:dyDescent="0.25">
      <c r="A4" s="24"/>
      <c r="B4" s="146"/>
      <c r="C4" s="146"/>
      <c r="D4" s="146"/>
      <c r="E4" s="146"/>
      <c r="F4" s="146"/>
      <c r="G4" s="146"/>
      <c r="H4" s="146"/>
      <c r="I4" s="146"/>
      <c r="J4" s="151"/>
      <c r="K4" s="21"/>
    </row>
    <row r="5" spans="1:11" x14ac:dyDescent="0.25">
      <c r="A5" s="24"/>
      <c r="B5" s="217" t="s">
        <v>2</v>
      </c>
      <c r="C5" s="219"/>
      <c r="D5" s="217" t="s">
        <v>44</v>
      </c>
      <c r="E5" s="218"/>
      <c r="F5" s="218"/>
      <c r="G5" s="218"/>
      <c r="H5" s="218"/>
      <c r="I5" s="218"/>
      <c r="J5" s="219"/>
      <c r="K5" s="21"/>
    </row>
    <row r="6" spans="1:11" ht="32.25" customHeight="1" x14ac:dyDescent="0.25">
      <c r="A6" s="24"/>
      <c r="B6" s="227" t="str">
        <f>ORÇAMENTO!B6</f>
        <v>PREFEITURA MUNICIPAL DE SÃO JOÃO DA LAGOA</v>
      </c>
      <c r="C6" s="228"/>
      <c r="D6" s="220" t="str">
        <f>ORÇAMENTO!E6</f>
        <v xml:space="preserve">PAVIMENTAÇÃO EM BLOCO SEXTAVADO DE CONCRETO DE VIAS URBANAS NO MUNICÍPIO DE SÃO JOÃO DA LAGOA/MG </v>
      </c>
      <c r="E6" s="221"/>
      <c r="F6" s="221"/>
      <c r="G6" s="221"/>
      <c r="H6" s="221"/>
      <c r="I6" s="221"/>
      <c r="J6" s="222"/>
      <c r="K6" s="21"/>
    </row>
    <row r="7" spans="1:11" x14ac:dyDescent="0.25">
      <c r="A7" s="24"/>
      <c r="B7" s="104"/>
      <c r="C7" s="104"/>
      <c r="D7" s="104"/>
      <c r="E7" s="104"/>
      <c r="F7" s="104"/>
      <c r="G7" s="104"/>
      <c r="H7" s="104"/>
      <c r="I7" s="104"/>
      <c r="J7" s="104"/>
      <c r="K7" s="21"/>
    </row>
    <row r="8" spans="1:11" x14ac:dyDescent="0.25">
      <c r="A8" s="24"/>
      <c r="B8" s="223" t="s">
        <v>50</v>
      </c>
      <c r="C8" s="224" t="s">
        <v>53</v>
      </c>
      <c r="D8" s="225" t="s">
        <v>93</v>
      </c>
      <c r="E8" s="226" t="s">
        <v>94</v>
      </c>
      <c r="F8" s="127">
        <v>1</v>
      </c>
      <c r="G8" s="128">
        <v>2</v>
      </c>
      <c r="H8" s="128">
        <v>3</v>
      </c>
      <c r="I8" s="128">
        <v>4</v>
      </c>
      <c r="J8" s="128">
        <v>5</v>
      </c>
      <c r="K8" s="21"/>
    </row>
    <row r="9" spans="1:11" x14ac:dyDescent="0.25">
      <c r="A9" s="24"/>
      <c r="B9" s="223"/>
      <c r="C9" s="224"/>
      <c r="D9" s="225"/>
      <c r="E9" s="226"/>
      <c r="F9" s="129">
        <v>45778</v>
      </c>
      <c r="G9" s="130">
        <v>45809</v>
      </c>
      <c r="H9" s="130">
        <v>45839</v>
      </c>
      <c r="I9" s="130">
        <v>45870</v>
      </c>
      <c r="J9" s="130">
        <v>45901</v>
      </c>
      <c r="K9" s="21"/>
    </row>
    <row r="10" spans="1:11" x14ac:dyDescent="0.25">
      <c r="A10" s="24"/>
      <c r="B10" s="131" t="s">
        <v>92</v>
      </c>
      <c r="C10" s="132" t="str">
        <f>ORÇAMENTO!E13</f>
        <v xml:space="preserve">Pavimentação das ruas São Cristóvão, São João e São Pedro </v>
      </c>
      <c r="D10" s="133">
        <f>SUM(D11:D13)</f>
        <v>229891.90000000002</v>
      </c>
      <c r="E10" s="134" t="s">
        <v>95</v>
      </c>
      <c r="F10" s="135">
        <v>0.1938</v>
      </c>
      <c r="G10" s="135">
        <v>0.80620000000000003</v>
      </c>
      <c r="H10" s="135"/>
      <c r="I10" s="135"/>
      <c r="J10" s="135">
        <v>0</v>
      </c>
      <c r="K10" s="21"/>
    </row>
    <row r="11" spans="1:11" x14ac:dyDescent="0.25">
      <c r="A11" s="24"/>
      <c r="B11" s="131" t="s">
        <v>96</v>
      </c>
      <c r="C11" s="144" t="str">
        <f>ORÇAMENTO!E14</f>
        <v xml:space="preserve">Serviços Iniciais </v>
      </c>
      <c r="D11" s="133">
        <v>2901.13</v>
      </c>
      <c r="E11" s="134" t="s">
        <v>95</v>
      </c>
      <c r="F11" s="135">
        <v>1</v>
      </c>
      <c r="G11" s="135"/>
      <c r="H11" s="135"/>
      <c r="I11" s="135"/>
      <c r="J11" s="135">
        <v>0</v>
      </c>
      <c r="K11" s="21"/>
    </row>
    <row r="12" spans="1:11" x14ac:dyDescent="0.25">
      <c r="A12" s="24"/>
      <c r="B12" s="131" t="s">
        <v>97</v>
      </c>
      <c r="C12" s="144" t="str">
        <f>ORÇAMENTO!E19</f>
        <v>Pavimentação</v>
      </c>
      <c r="D12" s="133">
        <v>185346.04</v>
      </c>
      <c r="E12" s="134" t="s">
        <v>95</v>
      </c>
      <c r="F12" s="135"/>
      <c r="G12" s="135">
        <v>1</v>
      </c>
      <c r="H12" s="135"/>
      <c r="I12" s="135"/>
      <c r="J12" s="135">
        <v>0</v>
      </c>
      <c r="K12" s="21"/>
    </row>
    <row r="13" spans="1:11" x14ac:dyDescent="0.25">
      <c r="A13" s="24"/>
      <c r="B13" s="131" t="s">
        <v>98</v>
      </c>
      <c r="C13" s="144" t="str">
        <f>ORÇAMENTO!E21</f>
        <v>Meio Fio/Drenagem</v>
      </c>
      <c r="D13" s="133">
        <v>41644.730000000003</v>
      </c>
      <c r="E13" s="134" t="s">
        <v>95</v>
      </c>
      <c r="F13" s="135">
        <v>1</v>
      </c>
      <c r="G13" s="135"/>
      <c r="H13" s="135"/>
      <c r="I13" s="135"/>
      <c r="J13" s="135">
        <v>0</v>
      </c>
      <c r="K13" s="21"/>
    </row>
    <row r="14" spans="1:11" ht="7.5" customHeight="1" x14ac:dyDescent="0.25">
      <c r="A14" s="24"/>
      <c r="B14" s="143"/>
      <c r="C14" s="136"/>
      <c r="D14" s="126"/>
      <c r="E14" s="126"/>
      <c r="F14" s="136"/>
      <c r="G14" s="136"/>
      <c r="H14" s="136"/>
      <c r="I14" s="136"/>
      <c r="J14" s="136"/>
      <c r="K14" s="21"/>
    </row>
    <row r="15" spans="1:11" x14ac:dyDescent="0.25">
      <c r="A15" s="24"/>
      <c r="B15" s="230"/>
      <c r="C15" s="230"/>
      <c r="D15" s="229" t="s">
        <v>101</v>
      </c>
      <c r="E15" s="137" t="s">
        <v>99</v>
      </c>
      <c r="F15" s="138">
        <v>0.1938</v>
      </c>
      <c r="G15" s="138">
        <v>0.80620000000000003</v>
      </c>
      <c r="H15" s="141"/>
      <c r="I15" s="141"/>
      <c r="J15" s="141"/>
      <c r="K15" s="21"/>
    </row>
    <row r="16" spans="1:11" x14ac:dyDescent="0.25">
      <c r="A16" s="24"/>
      <c r="B16" s="230"/>
      <c r="C16" s="230"/>
      <c r="D16" s="229"/>
      <c r="E16" s="139" t="s">
        <v>102</v>
      </c>
      <c r="F16" s="140">
        <v>44545.86</v>
      </c>
      <c r="G16" s="140">
        <v>185346.04</v>
      </c>
      <c r="H16" s="148"/>
      <c r="I16" s="148"/>
      <c r="J16" s="142"/>
      <c r="K16" s="21"/>
    </row>
    <row r="17" spans="1:12" x14ac:dyDescent="0.25">
      <c r="A17" s="24"/>
      <c r="B17" s="230"/>
      <c r="C17" s="230"/>
      <c r="D17" s="229" t="s">
        <v>103</v>
      </c>
      <c r="E17" s="137" t="s">
        <v>99</v>
      </c>
      <c r="F17" s="138">
        <f>F15</f>
        <v>0.1938</v>
      </c>
      <c r="G17" s="138">
        <f t="shared" ref="G17:G18" si="0">F17+G15</f>
        <v>1</v>
      </c>
      <c r="H17" s="141"/>
      <c r="I17" s="141"/>
      <c r="J17" s="141"/>
      <c r="K17" s="21"/>
    </row>
    <row r="18" spans="1:12" x14ac:dyDescent="0.25">
      <c r="A18" s="24"/>
      <c r="B18" s="230"/>
      <c r="C18" s="230"/>
      <c r="D18" s="229"/>
      <c r="E18" s="139" t="s">
        <v>102</v>
      </c>
      <c r="F18" s="140">
        <f>F16</f>
        <v>44545.86</v>
      </c>
      <c r="G18" s="140">
        <f t="shared" si="0"/>
        <v>229891.90000000002</v>
      </c>
      <c r="H18" s="148"/>
      <c r="I18" s="148"/>
      <c r="J18" s="142"/>
      <c r="K18" s="21"/>
      <c r="L18" s="7"/>
    </row>
    <row r="19" spans="1:12" x14ac:dyDescent="0.25">
      <c r="A19" s="24"/>
      <c r="B19" s="17"/>
      <c r="C19" s="17"/>
      <c r="D19" s="17"/>
      <c r="E19" s="17"/>
      <c r="F19" s="17"/>
      <c r="G19" s="17"/>
      <c r="H19" s="17"/>
      <c r="I19" s="17"/>
      <c r="J19" s="17"/>
      <c r="K19" s="21"/>
    </row>
    <row r="20" spans="1:12" ht="59.25" customHeight="1" x14ac:dyDescent="0.25">
      <c r="A20" s="24"/>
      <c r="B20" s="199" t="str">
        <f>ORÇAMENTO!B33</f>
        <v>SÃO JOÃO DA LAGOA</v>
      </c>
      <c r="C20" s="199"/>
      <c r="D20" s="17"/>
      <c r="E20" s="17"/>
      <c r="F20" s="232"/>
      <c r="G20" s="232"/>
      <c r="H20" s="232"/>
      <c r="I20" s="232"/>
      <c r="J20" s="17"/>
      <c r="K20" s="21"/>
    </row>
    <row r="21" spans="1:12" x14ac:dyDescent="0.25">
      <c r="A21" s="24"/>
      <c r="B21" s="75" t="s">
        <v>25</v>
      </c>
      <c r="C21" s="17"/>
      <c r="D21" s="17"/>
      <c r="E21" s="17"/>
      <c r="F21" s="231" t="s">
        <v>27</v>
      </c>
      <c r="G21" s="231"/>
      <c r="H21" s="231"/>
      <c r="I21" s="231"/>
      <c r="J21" s="17"/>
      <c r="K21" s="21"/>
    </row>
    <row r="22" spans="1:12" x14ac:dyDescent="0.25">
      <c r="A22" s="24"/>
      <c r="B22" s="17"/>
      <c r="C22" s="17"/>
      <c r="D22" s="17"/>
      <c r="E22" s="17"/>
      <c r="F22" s="15" t="s">
        <v>28</v>
      </c>
      <c r="G22" s="195" t="str">
        <f>ORÇAMENTO!G35</f>
        <v>LEONARDO PETERSON AMARAL LIMA</v>
      </c>
      <c r="H22" s="195"/>
      <c r="I22" s="195"/>
      <c r="J22" s="155"/>
      <c r="K22" s="21"/>
    </row>
    <row r="23" spans="1:12" x14ac:dyDescent="0.25">
      <c r="A23" s="24"/>
      <c r="B23" s="185" t="str">
        <f>ORÇAMENTO!B36</f>
        <v>sexta-feira, 10 de abril de 2025</v>
      </c>
      <c r="C23" s="185"/>
      <c r="D23" s="17"/>
      <c r="E23" s="17"/>
      <c r="F23" s="15" t="s">
        <v>29</v>
      </c>
      <c r="G23" s="195" t="str">
        <f>ORÇAMENTO!G36</f>
        <v>331.073/D</v>
      </c>
      <c r="H23" s="195"/>
      <c r="I23" s="195"/>
      <c r="J23" s="155"/>
      <c r="K23" s="21"/>
    </row>
    <row r="24" spans="1:12" x14ac:dyDescent="0.25">
      <c r="A24" s="24"/>
      <c r="B24" s="77" t="s">
        <v>26</v>
      </c>
      <c r="C24" s="78"/>
      <c r="D24" s="17"/>
      <c r="E24" s="17"/>
      <c r="F24" s="15" t="s">
        <v>30</v>
      </c>
      <c r="G24" s="195" t="str">
        <f>ORÇAMENTO!G37</f>
        <v>MG20253865319</v>
      </c>
      <c r="H24" s="195"/>
      <c r="I24" s="195"/>
      <c r="J24" s="155"/>
      <c r="K24" s="21"/>
    </row>
    <row r="25" spans="1:12" ht="4.5" customHeight="1" x14ac:dyDescent="0.25">
      <c r="A25" s="25"/>
      <c r="B25" s="22"/>
      <c r="C25" s="22"/>
      <c r="D25" s="22"/>
      <c r="E25" s="22"/>
      <c r="F25" s="22"/>
      <c r="G25" s="22"/>
      <c r="H25" s="22"/>
      <c r="I25" s="22"/>
      <c r="J25" s="22"/>
      <c r="K25" s="23"/>
    </row>
  </sheetData>
  <mergeCells count="20">
    <mergeCell ref="D15:D16"/>
    <mergeCell ref="D17:D18"/>
    <mergeCell ref="B15:C18"/>
    <mergeCell ref="G24:I24"/>
    <mergeCell ref="B23:C23"/>
    <mergeCell ref="B20:C20"/>
    <mergeCell ref="F21:I21"/>
    <mergeCell ref="F20:I20"/>
    <mergeCell ref="G22:I22"/>
    <mergeCell ref="G23:I23"/>
    <mergeCell ref="B2:I2"/>
    <mergeCell ref="B3:I3"/>
    <mergeCell ref="D5:J5"/>
    <mergeCell ref="D6:J6"/>
    <mergeCell ref="B8:B9"/>
    <mergeCell ref="C8:C9"/>
    <mergeCell ref="D8:D9"/>
    <mergeCell ref="E8:E9"/>
    <mergeCell ref="B5:C5"/>
    <mergeCell ref="B6:C6"/>
  </mergeCells>
  <conditionalFormatting sqref="B12:D14 B15">
    <cfRule type="expression" dxfId="9" priority="11" stopIfTrue="1">
      <formula>$K8=2</formula>
    </cfRule>
    <cfRule type="expression" dxfId="8" priority="12" stopIfTrue="1">
      <formula>AND($K8=1,$Q8&lt;&gt;"")</formula>
    </cfRule>
  </conditionalFormatting>
  <conditionalFormatting sqref="F10:J15 F17:J17">
    <cfRule type="expression" dxfId="7" priority="14" stopIfTrue="1">
      <formula>F10&lt;&gt;0</formula>
    </cfRule>
  </conditionalFormatting>
  <conditionalFormatting sqref="G16:J16">
    <cfRule type="expression" dxfId="6" priority="2" stopIfTrue="1">
      <formula>OFFSET(G$32,0,-1)&gt;=1</formula>
    </cfRule>
  </conditionalFormatting>
  <conditionalFormatting sqref="G18:J18">
    <cfRule type="expression" dxfId="5" priority="1" stopIfTrue="1">
      <formula>OFFSET(G$32,0,-1)&gt;=1</formula>
    </cfRule>
  </conditionalFormatting>
  <dataValidations count="3">
    <dataValidation type="date" operator="greaterThan" allowBlank="1" showInputMessage="1" showErrorMessage="1" errorTitle="Erro" error="Digite somente datas." sqref="F9" xr:uid="{A48D05DD-1223-484E-9C12-F6657675C469}">
      <formula1>36526</formula1>
    </dataValidation>
    <dataValidation type="whole" operator="greaterThan" allowBlank="1" showErrorMessage="1" sqref="F8" xr:uid="{1D3363F3-FF24-425A-95A7-3C8C8FF7A437}">
      <formula1>0</formula1>
      <formula2>0</formula2>
    </dataValidation>
    <dataValidation allowBlank="1" showInputMessage="1" showErrorMessage="1" prompt="Preencha na célula de baixo. Se o acompanhamento for PLE, preencha no botão PREENCHIMENTO POR EVENTOS, acima." sqref="F10:J15 F17:J17" xr:uid="{AC027FE9-5468-47AD-A7EB-8D4777257594}"/>
  </dataValidations>
  <pageMargins left="0.511811024" right="0.511811024" top="0.78740157499999996" bottom="0.78740157499999996" header="0.31496062000000002" footer="0.31496062000000002"/>
  <pageSetup paperSize="9" scale="80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1C49FE-9209-4521-B2A7-DDE425C25950}">
  <dimension ref="A1:L31"/>
  <sheetViews>
    <sheetView topLeftCell="A15" zoomScaleNormal="100" workbookViewId="0">
      <selection activeCell="H10" sqref="H10"/>
    </sheetView>
  </sheetViews>
  <sheetFormatPr defaultRowHeight="15" x14ac:dyDescent="0.25"/>
  <cols>
    <col min="1" max="1" width="1.85546875" style="104" customWidth="1"/>
    <col min="2" max="3" width="9.140625" style="103"/>
    <col min="4" max="4" width="54.42578125" style="103" customWidth="1"/>
    <col min="5" max="5" width="8.42578125" style="103" customWidth="1"/>
    <col min="6" max="6" width="11.5703125" style="103" customWidth="1"/>
    <col min="7" max="7" width="40.5703125" style="103" customWidth="1"/>
    <col min="8" max="8" width="14.7109375" style="103" customWidth="1"/>
    <col min="9" max="9" width="12.7109375" style="103" customWidth="1"/>
    <col min="10" max="10" width="13.140625" style="103" customWidth="1"/>
    <col min="11" max="11" width="13.85546875" style="103" customWidth="1"/>
    <col min="12" max="12" width="2.140625" style="103" customWidth="1"/>
    <col min="13" max="16384" width="9.140625" style="103"/>
  </cols>
  <sheetData>
    <row r="1" spans="1:12" ht="4.5" customHeight="1" x14ac:dyDescent="0.25">
      <c r="A1" s="119"/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21"/>
    </row>
    <row r="2" spans="1:12" ht="15.75" x14ac:dyDescent="0.25">
      <c r="A2" s="120"/>
      <c r="B2" s="203" t="s">
        <v>91</v>
      </c>
      <c r="C2" s="203"/>
      <c r="D2" s="203"/>
      <c r="E2" s="203"/>
      <c r="F2" s="203"/>
      <c r="G2" s="203"/>
      <c r="H2" s="203"/>
      <c r="I2" s="203"/>
      <c r="J2" s="203"/>
      <c r="K2" s="203"/>
      <c r="L2" s="122"/>
    </row>
    <row r="3" spans="1:12" ht="15.75" x14ac:dyDescent="0.25">
      <c r="A3" s="120"/>
      <c r="B3" s="203" t="s">
        <v>81</v>
      </c>
      <c r="C3" s="203"/>
      <c r="D3" s="203"/>
      <c r="E3" s="203"/>
      <c r="F3" s="203"/>
      <c r="G3" s="203"/>
      <c r="H3" s="203"/>
      <c r="I3" s="203"/>
      <c r="J3" s="203"/>
      <c r="K3" s="203"/>
      <c r="L3" s="122"/>
    </row>
    <row r="4" spans="1:12" ht="6.75" customHeight="1" x14ac:dyDescent="0.25">
      <c r="A4" s="120"/>
      <c r="B4" s="104"/>
      <c r="C4" s="104"/>
      <c r="D4" s="104"/>
      <c r="E4" s="104"/>
      <c r="F4" s="104"/>
      <c r="G4" s="104"/>
      <c r="H4" s="104"/>
      <c r="I4" s="104"/>
      <c r="J4" s="104"/>
      <c r="K4" s="104"/>
      <c r="L4" s="122"/>
    </row>
    <row r="5" spans="1:12" x14ac:dyDescent="0.25">
      <c r="A5" s="120"/>
      <c r="B5" s="217" t="s">
        <v>2</v>
      </c>
      <c r="C5" s="218"/>
      <c r="D5" s="218"/>
      <c r="E5" s="241" t="s">
        <v>44</v>
      </c>
      <c r="F5" s="242"/>
      <c r="G5" s="242"/>
      <c r="H5" s="242"/>
      <c r="I5" s="242"/>
      <c r="J5" s="242"/>
      <c r="K5" s="243"/>
      <c r="L5" s="122"/>
    </row>
    <row r="6" spans="1:12" ht="26.25" customHeight="1" x14ac:dyDescent="0.25">
      <c r="A6" s="120"/>
      <c r="B6" s="227" t="str">
        <f>ORÇAMENTO!B6</f>
        <v>PREFEITURA MUNICIPAL DE SÃO JOÃO DA LAGOA</v>
      </c>
      <c r="C6" s="239"/>
      <c r="D6" s="239"/>
      <c r="E6" s="220" t="str">
        <f>CRONOGRAMA!D6</f>
        <v xml:space="preserve">PAVIMENTAÇÃO EM BLOCO SEXTAVADO DE CONCRETO DE VIAS URBANAS NO MUNICÍPIO DE SÃO JOÃO DA LAGOA/MG </v>
      </c>
      <c r="F6" s="221"/>
      <c r="G6" s="221"/>
      <c r="H6" s="221"/>
      <c r="I6" s="221"/>
      <c r="J6" s="221"/>
      <c r="K6" s="222"/>
      <c r="L6" s="122"/>
    </row>
    <row r="7" spans="1:12" ht="9.75" customHeight="1" x14ac:dyDescent="0.25">
      <c r="A7" s="120"/>
      <c r="B7" s="104"/>
      <c r="C7" s="104"/>
      <c r="D7" s="105"/>
      <c r="E7" s="105"/>
      <c r="F7" s="105"/>
      <c r="G7" s="105"/>
      <c r="H7" s="106"/>
      <c r="I7" s="106"/>
      <c r="J7" s="106"/>
      <c r="K7" s="107"/>
      <c r="L7" s="122"/>
    </row>
    <row r="8" spans="1:12" ht="63.75" customHeight="1" x14ac:dyDescent="0.25">
      <c r="A8" s="120"/>
      <c r="B8" s="104"/>
      <c r="C8" s="104"/>
      <c r="D8" s="104"/>
      <c r="E8" s="104"/>
      <c r="F8" s="104"/>
      <c r="G8" s="104"/>
      <c r="H8" s="157" t="s">
        <v>85</v>
      </c>
      <c r="I8" s="145" t="s">
        <v>121</v>
      </c>
      <c r="J8" s="145" t="s">
        <v>122</v>
      </c>
      <c r="K8" s="145" t="s">
        <v>123</v>
      </c>
      <c r="L8" s="122"/>
    </row>
    <row r="9" spans="1:12" ht="25.5" x14ac:dyDescent="0.25">
      <c r="A9" s="120"/>
      <c r="B9" s="32" t="s">
        <v>49</v>
      </c>
      <c r="C9" s="89" t="s">
        <v>50</v>
      </c>
      <c r="D9" s="32" t="s">
        <v>53</v>
      </c>
      <c r="E9" s="33" t="s">
        <v>54</v>
      </c>
      <c r="F9" s="32" t="s">
        <v>55</v>
      </c>
      <c r="G9" s="32" t="s">
        <v>81</v>
      </c>
      <c r="H9" s="32" t="s">
        <v>83</v>
      </c>
      <c r="I9" s="32">
        <v>1</v>
      </c>
      <c r="J9" s="32">
        <v>2</v>
      </c>
      <c r="K9" s="32">
        <f ca="1">OFFSET(K9,0,-1)+1</f>
        <v>3</v>
      </c>
      <c r="L9" s="122"/>
    </row>
    <row r="10" spans="1:12" ht="42.75" customHeight="1" x14ac:dyDescent="0.25">
      <c r="A10" s="120"/>
      <c r="B10" s="95" t="str">
        <f>IF(TIPOORCAMENTO="LICITADO","CTEF","LOTE")</f>
        <v>LOTE</v>
      </c>
      <c r="C10" s="236" t="str">
        <f>CRONOGRAMA!D6</f>
        <v xml:space="preserve">PAVIMENTAÇÃO EM BLOCO SEXTAVADO DE CONCRETO DE VIAS URBANAS NO MUNICÍPIO DE SÃO JOÃO DA LAGOA/MG </v>
      </c>
      <c r="D10" s="237"/>
      <c r="E10" s="237"/>
      <c r="F10" s="237"/>
      <c r="G10" s="238"/>
      <c r="H10" s="158" t="s">
        <v>84</v>
      </c>
      <c r="I10" s="96">
        <v>104822.83</v>
      </c>
      <c r="J10" s="96">
        <v>70146.396067130408</v>
      </c>
      <c r="K10" s="96">
        <v>134135.99193590213</v>
      </c>
      <c r="L10" s="122"/>
    </row>
    <row r="11" spans="1:12" x14ac:dyDescent="0.25">
      <c r="A11" s="120"/>
      <c r="B11" s="108" t="s">
        <v>58</v>
      </c>
      <c r="C11" s="97">
        <v>1</v>
      </c>
      <c r="D11" s="108"/>
      <c r="E11" s="98" t="str">
        <f ca="1">IF($E11&lt;&gt;"Serviço","",OFFSET([1]ORÇAMENTO!P$15,ROW(E11)-ROW(E$10),0))</f>
        <v/>
      </c>
      <c r="F11" s="52">
        <f ca="1">IF($E11&lt;&gt;"Serviço",0,IF(ACOMPANHAMENTO="BM",ROUND(OFFSET([1]ORÇAMENTO!AG$15,ROW(F11)-ROW(F$10),0),15-13*[1]ORÇAMENTO!$AF$7),SUMPRODUCT((#REF!&lt;&gt;"")*ROUND($L11:$O11,15-13*[1]ORÇAMENTO!$AF$7))))</f>
        <v>0</v>
      </c>
      <c r="G11" s="99"/>
      <c r="H11" s="100" t="str">
        <f ca="1">IF($E11&lt;&gt;"Serviço","",IF(AUTOEVENTO="Manual",IF(#REF!=0,"&lt;-- defina o número do agrupador",OFFSET([1]EVENTOS!$D$14,#REF!,0)),OFFSET($G$10,#REF!,0)))</f>
        <v/>
      </c>
      <c r="I11" s="101"/>
      <c r="J11" s="101"/>
      <c r="K11" s="101"/>
      <c r="L11" s="122"/>
    </row>
    <row r="12" spans="1:12" x14ac:dyDescent="0.25">
      <c r="A12" s="120"/>
      <c r="B12" s="102" t="s">
        <v>61</v>
      </c>
      <c r="C12" s="97" t="s">
        <v>110</v>
      </c>
      <c r="D12" s="109" t="s">
        <v>62</v>
      </c>
      <c r="E12" s="98" t="str">
        <f ca="1">IF($E12&lt;&gt;"Serviço","",OFFSET([1]ORÇAMENTO!P$15,ROW(E12)-ROW(E$10),0))</f>
        <v/>
      </c>
      <c r="F12" s="52">
        <f ca="1">IF($E12&lt;&gt;"Serviço",0,IF(ACOMPANHAMENTO="BM",ROUND(OFFSET([1]ORÇAMENTO!AG$15,ROW(F12)-ROW(F$10),0),15-13*[1]ORÇAMENTO!$AF$7),SUMPRODUCT((#REF!&lt;&gt;"")*ROUND($L12:$O12,15-13*[1]ORÇAMENTO!$AF$7))))</f>
        <v>0</v>
      </c>
      <c r="G12" s="99"/>
      <c r="H12" s="100" t="str">
        <f ca="1">IF($E12&lt;&gt;"Serviço","",IF(AUTOEVENTO="Manual",IF(#REF!=0,"&lt;-- defina o número do agrupador",OFFSET([1]EVENTOS!$D$14,#REF!,0)),OFFSET($G$10,#REF!,0)))</f>
        <v/>
      </c>
      <c r="I12" s="101"/>
      <c r="J12" s="101"/>
      <c r="K12" s="101"/>
      <c r="L12" s="122"/>
    </row>
    <row r="13" spans="1:12" ht="96.75" customHeight="1" x14ac:dyDescent="0.25">
      <c r="A13" s="120"/>
      <c r="B13" s="110" t="s">
        <v>58</v>
      </c>
      <c r="C13" s="90" t="s">
        <v>111</v>
      </c>
      <c r="D13" s="150" t="s">
        <v>86</v>
      </c>
      <c r="E13" s="91" t="str">
        <f ca="1">IF($E13&lt;&gt;"Serviço","",OFFSET([1]ORÇAMENTO!P$15,ROW(E13)-ROW(E$10),0))</f>
        <v>un</v>
      </c>
      <c r="F13" s="61">
        <v>1</v>
      </c>
      <c r="G13" s="92" t="s">
        <v>82</v>
      </c>
      <c r="H13" s="93" t="str">
        <f ca="1">IF($E13&lt;&gt;"Serviço","",IF(AUTOEVENTO="Manual",IF(#REF!=0,"&lt;-- defina o número do agrupador",OFFSET([1]EVENTOS!$D$14,#REF!,0)),OFFSET($G$10,#REF!,0)))</f>
        <v xml:space="preserve">Serviços Iniciais </v>
      </c>
      <c r="I13" s="94">
        <v>1</v>
      </c>
      <c r="J13" s="94"/>
      <c r="K13" s="94"/>
      <c r="L13" s="122"/>
    </row>
    <row r="14" spans="1:12" ht="49.5" customHeight="1" x14ac:dyDescent="0.25">
      <c r="A14" s="120"/>
      <c r="B14" s="110" t="s">
        <v>58</v>
      </c>
      <c r="C14" s="90" t="s">
        <v>112</v>
      </c>
      <c r="D14" s="150" t="s">
        <v>87</v>
      </c>
      <c r="E14" s="91" t="str">
        <f ca="1">IF($E14&lt;&gt;"Serviço","",OFFSET([1]ORÇAMENTO!P$15,ROW(E14)-ROW(E$10),0))</f>
        <v>un</v>
      </c>
      <c r="F14" s="61">
        <v>14</v>
      </c>
      <c r="G14" s="147" t="s">
        <v>127</v>
      </c>
      <c r="H14" s="93" t="str">
        <f ca="1">IF($E14&lt;&gt;"Serviço","",IF(AUTOEVENTO="Manual",IF(#REF!=0,"&lt;-- defina o número do agrupador",OFFSET([1]EVENTOS!$D$14,#REF!,0)),OFFSET($G$10,#REF!,0)))</f>
        <v xml:space="preserve">Serviços Iniciais </v>
      </c>
      <c r="I14" s="94">
        <v>4</v>
      </c>
      <c r="J14" s="94">
        <v>6</v>
      </c>
      <c r="K14" s="94">
        <v>4</v>
      </c>
      <c r="L14" s="122"/>
    </row>
    <row r="15" spans="1:12" x14ac:dyDescent="0.25">
      <c r="A15" s="120"/>
      <c r="B15" s="102" t="s">
        <v>61</v>
      </c>
      <c r="C15" s="97" t="s">
        <v>113</v>
      </c>
      <c r="D15" s="109" t="s">
        <v>66</v>
      </c>
      <c r="E15" s="98" t="str">
        <f ca="1">IF($E15&lt;&gt;"Serviço","",OFFSET([1]ORÇAMENTO!P$15,ROW(E15)-ROW(E$10),0))</f>
        <v/>
      </c>
      <c r="F15" s="52">
        <v>0</v>
      </c>
      <c r="G15" s="99"/>
      <c r="H15" s="100" t="str">
        <f ca="1">IF($E15&lt;&gt;"Serviço","",IF(AUTOEVENTO="Manual",IF(#REF!=0,"&lt;-- defina o número do agrupador",OFFSET([1]EVENTOS!$D$14,#REF!,0)),OFFSET($G$10,#REF!,0)))</f>
        <v/>
      </c>
      <c r="I15" s="101"/>
      <c r="J15" s="101"/>
      <c r="K15" s="101"/>
      <c r="L15" s="122"/>
    </row>
    <row r="16" spans="1:12" x14ac:dyDescent="0.25">
      <c r="A16" s="120"/>
      <c r="B16" s="110" t="s">
        <v>58</v>
      </c>
      <c r="C16" s="90" t="s">
        <v>114</v>
      </c>
      <c r="D16" s="111" t="s">
        <v>67</v>
      </c>
      <c r="E16" s="91" t="str">
        <f ca="1">IF($E16&lt;&gt;"Serviço","",OFFSET([1]ORÇAMENTO!P$15,ROW(E16)-ROW(E$10),0))</f>
        <v>-</v>
      </c>
      <c r="F16" s="61">
        <v>0</v>
      </c>
      <c r="G16" s="92"/>
      <c r="H16" s="93" t="str">
        <f ca="1">IF($E16&lt;&gt;"Serviço","",IF(AUTOEVENTO="Manual",IF(#REF!=0,"&lt;-- defina o número do agrupador",OFFSET([1]EVENTOS!$D$14,#REF!,0)),OFFSET($G$10,#REF!,0)))</f>
        <v>Subleito/base</v>
      </c>
      <c r="I16" s="94"/>
      <c r="J16" s="94"/>
      <c r="K16" s="94"/>
      <c r="L16" s="122"/>
    </row>
    <row r="17" spans="1:12" x14ac:dyDescent="0.25">
      <c r="A17" s="120"/>
      <c r="B17" s="102" t="s">
        <v>61</v>
      </c>
      <c r="C17" s="97" t="s">
        <v>115</v>
      </c>
      <c r="D17" s="109" t="s">
        <v>68</v>
      </c>
      <c r="E17" s="98" t="str">
        <f ca="1">IF($E17&lt;&gt;"Serviço","",OFFSET([1]ORÇAMENTO!P$15,ROW(E17)-ROW(E$10),0))</f>
        <v/>
      </c>
      <c r="F17" s="52">
        <v>0</v>
      </c>
      <c r="G17" s="99"/>
      <c r="H17" s="100" t="str">
        <f ca="1">IF($E17&lt;&gt;"Serviço","",IF(AUTOEVENTO="Manual",IF(#REF!=0,"&lt;-- defina o número do agrupador",OFFSET([1]EVENTOS!$D$14,#REF!,0)),OFFSET($G$10,#REF!,0)))</f>
        <v/>
      </c>
      <c r="I17" s="101"/>
      <c r="J17" s="101"/>
      <c r="K17" s="101"/>
      <c r="L17" s="122"/>
    </row>
    <row r="18" spans="1:12" ht="140.25" customHeight="1" x14ac:dyDescent="0.25">
      <c r="A18" s="120"/>
      <c r="B18" s="110" t="s">
        <v>58</v>
      </c>
      <c r="C18" s="90" t="s">
        <v>116</v>
      </c>
      <c r="D18" s="150" t="s">
        <v>88</v>
      </c>
      <c r="E18" s="91" t="str">
        <f ca="1">IF($E18&lt;&gt;"Serviço","",OFFSET([1]ORÇAMENTO!P$15,ROW(E18)-ROW(E$10),0))</f>
        <v>M2</v>
      </c>
      <c r="F18" s="61">
        <f>SUM(I18:K18)</f>
        <v>1724.47</v>
      </c>
      <c r="G18" s="147" t="s">
        <v>126</v>
      </c>
      <c r="H18" s="93" t="str">
        <f ca="1">IF($E18&lt;&gt;"Serviço","",IF(AUTOEVENTO="Manual",IF(#REF!=0,"&lt;-- defina o número do agrupador",OFFSET([1]EVENTOS!$D$14,#REF!,0)),OFFSET($G$10,#REF!,0)))</f>
        <v>Pavimentação</v>
      </c>
      <c r="I18" s="94">
        <v>807.30000000000007</v>
      </c>
      <c r="J18" s="94">
        <v>536.41</v>
      </c>
      <c r="K18" s="94">
        <v>380.76000000000005</v>
      </c>
      <c r="L18" s="122"/>
    </row>
    <row r="19" spans="1:12" x14ac:dyDescent="0.25">
      <c r="A19" s="120"/>
      <c r="B19" s="102" t="s">
        <v>61</v>
      </c>
      <c r="C19" s="97" t="s">
        <v>117</v>
      </c>
      <c r="D19" s="109" t="s">
        <v>70</v>
      </c>
      <c r="E19" s="98" t="str">
        <f ca="1">IF($E19&lt;&gt;"Serviço","",OFFSET([1]ORÇAMENTO!P$15,ROW(E19)-ROW(E$10),0))</f>
        <v/>
      </c>
      <c r="F19" s="52">
        <v>0</v>
      </c>
      <c r="G19" s="99"/>
      <c r="H19" s="100" t="str">
        <f ca="1">IF($E19&lt;&gt;"Serviço","",IF(AUTOEVENTO="Manual",IF(#REF!=0,"&lt;-- defina o número do agrupador",OFFSET([1]EVENTOS!$D$14,#REF!,0)),OFFSET($G$10,#REF!,0)))</f>
        <v/>
      </c>
      <c r="I19" s="101"/>
      <c r="J19" s="101"/>
      <c r="K19" s="101"/>
      <c r="L19" s="122"/>
    </row>
    <row r="20" spans="1:12" ht="90" x14ac:dyDescent="0.25">
      <c r="A20" s="120"/>
      <c r="B20" s="110" t="s">
        <v>58</v>
      </c>
      <c r="C20" s="90" t="s">
        <v>118</v>
      </c>
      <c r="D20" s="150" t="s">
        <v>89</v>
      </c>
      <c r="E20" s="91" t="str">
        <f ca="1">IF($E20&lt;&gt;"Serviço","",OFFSET([1]ORÇAMENTO!P$15,ROW(E20)-ROW(E$10),0))</f>
        <v>M</v>
      </c>
      <c r="F20" s="61">
        <f>SUM(I20:K20)</f>
        <v>526.95000000000005</v>
      </c>
      <c r="G20" s="147" t="s">
        <v>125</v>
      </c>
      <c r="H20" s="93" t="str">
        <f ca="1">IF($E20&lt;&gt;"Serviço","",IF(AUTOEVENTO="Manual",IF(#REF!=0,"&lt;-- defina o número do agrupador",OFFSET([1]EVENTOS!$D$14,#REF!,0)),OFFSET($G$10,#REF!,0)))</f>
        <v>Meio Fio/Drenagem</v>
      </c>
      <c r="I20" s="94">
        <v>255.38</v>
      </c>
      <c r="J20" s="94">
        <v>145.47</v>
      </c>
      <c r="K20" s="94">
        <v>126.1</v>
      </c>
      <c r="L20" s="122"/>
    </row>
    <row r="21" spans="1:12" ht="60" x14ac:dyDescent="0.25">
      <c r="A21" s="120"/>
      <c r="B21" s="110" t="s">
        <v>58</v>
      </c>
      <c r="C21" s="90" t="s">
        <v>119</v>
      </c>
      <c r="D21" s="150" t="s">
        <v>90</v>
      </c>
      <c r="E21" s="91" t="str">
        <f ca="1">IF($E21&lt;&gt;"Serviço","",OFFSET([1]ORÇAMENTO!P$15,ROW(E21)-ROW(E$10),0))</f>
        <v>M</v>
      </c>
      <c r="F21" s="61">
        <f>SUM(I21:K21)</f>
        <v>36</v>
      </c>
      <c r="G21" s="147" t="s">
        <v>120</v>
      </c>
      <c r="H21" s="93" t="str">
        <f ca="1">IF($E21&lt;&gt;"Serviço","",IF(AUTOEVENTO="Manual",IF(#REF!=0,"&lt;-- defina o número do agrupador",OFFSET([1]EVENTOS!$D$14,#REF!,0)),OFFSET($G$10,#REF!,0)))</f>
        <v>Meio Fio/Drenagem</v>
      </c>
      <c r="I21" s="94">
        <v>12</v>
      </c>
      <c r="J21" s="94">
        <v>12</v>
      </c>
      <c r="K21" s="94">
        <v>12</v>
      </c>
      <c r="L21" s="122"/>
    </row>
    <row r="22" spans="1:12" ht="8.25" customHeight="1" x14ac:dyDescent="0.25">
      <c r="A22" s="120"/>
      <c r="B22" s="112"/>
      <c r="C22" s="113"/>
      <c r="D22" s="113"/>
      <c r="E22" s="113"/>
      <c r="F22" s="113"/>
      <c r="G22" s="114"/>
      <c r="H22" s="115"/>
      <c r="I22" s="116"/>
      <c r="J22" s="113"/>
      <c r="K22" s="113"/>
      <c r="L22" s="122"/>
    </row>
    <row r="23" spans="1:12" x14ac:dyDescent="0.25">
      <c r="A23" s="120"/>
      <c r="B23" s="104"/>
      <c r="C23" s="104"/>
      <c r="D23" s="104"/>
      <c r="E23" s="104"/>
      <c r="F23" s="104"/>
      <c r="G23" s="104"/>
      <c r="H23" s="104"/>
      <c r="I23" s="104"/>
      <c r="J23" s="104"/>
      <c r="K23" s="104"/>
      <c r="L23" s="122"/>
    </row>
    <row r="24" spans="1:12" ht="45" customHeight="1" x14ac:dyDescent="0.25">
      <c r="A24" s="120"/>
      <c r="B24" s="104"/>
      <c r="C24" s="104"/>
      <c r="D24" s="104"/>
      <c r="E24" s="104"/>
      <c r="F24" s="104"/>
      <c r="G24" s="104"/>
      <c r="H24" s="104"/>
      <c r="I24" s="104"/>
      <c r="J24" s="104"/>
      <c r="K24" s="104"/>
      <c r="L24" s="122"/>
    </row>
    <row r="25" spans="1:12" x14ac:dyDescent="0.25">
      <c r="A25" s="120"/>
      <c r="B25" s="104"/>
      <c r="C25" s="104"/>
      <c r="D25" s="104"/>
      <c r="E25" s="104"/>
      <c r="F25" s="104"/>
      <c r="G25" s="104"/>
      <c r="H25" s="104"/>
      <c r="I25" s="104"/>
      <c r="J25" s="104"/>
      <c r="K25" s="104"/>
      <c r="L25" s="122"/>
    </row>
    <row r="26" spans="1:12" x14ac:dyDescent="0.25">
      <c r="A26" s="120"/>
      <c r="B26" s="240" t="str">
        <f>CRONOGRAMA!B20</f>
        <v>SÃO JOÃO DA LAGOA</v>
      </c>
      <c r="C26" s="240"/>
      <c r="D26" s="240"/>
      <c r="E26" s="104"/>
      <c r="F26" s="104"/>
      <c r="G26" s="104"/>
      <c r="H26" s="232"/>
      <c r="I26" s="232"/>
      <c r="J26" s="232"/>
      <c r="K26" s="232"/>
      <c r="L26" s="122"/>
    </row>
    <row r="27" spans="1:12" x14ac:dyDescent="0.25">
      <c r="A27" s="120"/>
      <c r="B27" s="235" t="s">
        <v>25</v>
      </c>
      <c r="C27" s="235"/>
      <c r="D27" s="235"/>
      <c r="E27" s="104"/>
      <c r="F27" s="104"/>
      <c r="G27" s="104"/>
      <c r="H27" s="76" t="s">
        <v>27</v>
      </c>
      <c r="I27" s="76"/>
      <c r="J27" s="156"/>
      <c r="K27" s="104"/>
      <c r="L27" s="122"/>
    </row>
    <row r="28" spans="1:12" x14ac:dyDescent="0.2">
      <c r="A28" s="120"/>
      <c r="B28" s="233"/>
      <c r="C28" s="233"/>
      <c r="D28" s="233"/>
      <c r="E28" s="104"/>
      <c r="F28" s="104"/>
      <c r="G28" s="104"/>
      <c r="H28" s="15" t="s">
        <v>28</v>
      </c>
      <c r="I28" s="195" t="str">
        <f>CRONOGRAMA!G22</f>
        <v>LEONARDO PETERSON AMARAL LIMA</v>
      </c>
      <c r="J28" s="195"/>
      <c r="K28" s="195"/>
      <c r="L28" s="122"/>
    </row>
    <row r="29" spans="1:12" x14ac:dyDescent="0.2">
      <c r="A29" s="120"/>
      <c r="B29" s="234" t="str">
        <f>CRONOGRAMA!B23</f>
        <v>sexta-feira, 10 de abril de 2025</v>
      </c>
      <c r="C29" s="234"/>
      <c r="D29" s="234"/>
      <c r="E29" s="104"/>
      <c r="F29" s="104"/>
      <c r="G29" s="104"/>
      <c r="H29" s="15" t="s">
        <v>29</v>
      </c>
      <c r="I29" s="195" t="str">
        <f>CRONOGRAMA!G23</f>
        <v>331.073/D</v>
      </c>
      <c r="J29" s="195"/>
      <c r="K29" s="195"/>
      <c r="L29" s="122"/>
    </row>
    <row r="30" spans="1:12" x14ac:dyDescent="0.2">
      <c r="A30" s="120"/>
      <c r="B30" s="235" t="s">
        <v>26</v>
      </c>
      <c r="C30" s="235"/>
      <c r="D30" s="235"/>
      <c r="E30" s="104"/>
      <c r="F30" s="104"/>
      <c r="H30" s="15" t="s">
        <v>30</v>
      </c>
      <c r="I30" s="195" t="str">
        <f>CRONOGRAMA!G24</f>
        <v>MG20253865319</v>
      </c>
      <c r="J30" s="195"/>
      <c r="K30" s="195"/>
      <c r="L30" s="122"/>
    </row>
    <row r="31" spans="1:12" ht="5.25" customHeight="1" x14ac:dyDescent="0.25">
      <c r="A31" s="123"/>
      <c r="B31" s="124"/>
      <c r="C31" s="124"/>
      <c r="D31" s="124"/>
      <c r="E31" s="124"/>
      <c r="F31" s="124"/>
      <c r="G31" s="124"/>
      <c r="H31" s="124"/>
      <c r="I31" s="124"/>
      <c r="J31" s="124"/>
      <c r="K31" s="124"/>
      <c r="L31" s="125"/>
    </row>
  </sheetData>
  <mergeCells count="16">
    <mergeCell ref="B28:D28"/>
    <mergeCell ref="B29:D29"/>
    <mergeCell ref="B30:D30"/>
    <mergeCell ref="B2:K2"/>
    <mergeCell ref="B3:K3"/>
    <mergeCell ref="C10:G10"/>
    <mergeCell ref="B6:D6"/>
    <mergeCell ref="H26:K26"/>
    <mergeCell ref="B26:D26"/>
    <mergeCell ref="B27:D27"/>
    <mergeCell ref="B5:D5"/>
    <mergeCell ref="I28:K28"/>
    <mergeCell ref="I29:K29"/>
    <mergeCell ref="I30:K30"/>
    <mergeCell ref="E5:K5"/>
    <mergeCell ref="E6:K6"/>
  </mergeCells>
  <phoneticPr fontId="14" type="noConversion"/>
  <conditionalFormatting sqref="H9:H22">
    <cfRule type="expression" dxfId="4" priority="45" stopIfTrue="1">
      <formula>OR(#REF!=0,#REF!=2,#REF!=3,#REF!=4)</formula>
    </cfRule>
    <cfRule type="expression" dxfId="3" priority="46" stopIfTrue="1">
      <formula>#REF!=1</formula>
    </cfRule>
  </conditionalFormatting>
  <conditionalFormatting sqref="H9:K22">
    <cfRule type="expression" dxfId="2" priority="44" stopIfTrue="1">
      <formula>ACOMPANHAMENTO="BM"</formula>
    </cfRule>
  </conditionalFormatting>
  <conditionalFormatting sqref="I9:K22">
    <cfRule type="expression" dxfId="1" priority="65" stopIfTrue="1">
      <formula>AND(#REF!&lt;&gt;".",OR(#REF!=0,#REF!=2,#REF!=3,#REF!=4,AND(#REF!="",#REF!&lt;&gt;"Empty"),OFFSET(#REF!,0,-1)=""))</formula>
    </cfRule>
    <cfRule type="expression" dxfId="0" priority="66" stopIfTrue="1">
      <formula>AND(#REF!=1,#REF!&lt;&gt;".")</formula>
    </cfRule>
  </conditionalFormatting>
  <dataValidations xWindow="542" yWindow="674" count="2">
    <dataValidation allowBlank="1" showInputMessage="1" showErrorMessage="1" prompt="A quantidade é digitada nas colunas Q em diante, após preencher o nome das frentes de obra na célula Q12 em diante" sqref="F11:F21" xr:uid="{4B8BADBF-1D78-4CCB-B7D4-4F6F0027C514}"/>
    <dataValidation type="decimal" operator="greaterThan" allowBlank="1" showErrorMessage="1" error="Apenas números decimais maiores que zero." sqref="I11:K21" xr:uid="{E9188EB6-2007-4427-9BBE-81B451B70A7E}">
      <formula1>0</formula1>
      <formula2>0</formula2>
    </dataValidation>
  </dataValidations>
  <pageMargins left="0.511811024" right="0.511811024" top="0.78740157499999996" bottom="0.78740157499999996" header="0.31496062000000002" footer="0.31496062000000002"/>
  <pageSetup paperSize="9" scale="6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BDI</vt:lpstr>
      <vt:lpstr>ORÇAMENTO</vt:lpstr>
      <vt:lpstr>CRONOGRAMA</vt:lpstr>
      <vt:lpstr>MEMÓRIA DE CÁLCULO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Peterson Amaral Lima</dc:creator>
  <cp:lastModifiedBy>Leonardo Peterson Amaral Lima</cp:lastModifiedBy>
  <cp:lastPrinted>2025-04-11T16:08:11Z</cp:lastPrinted>
  <dcterms:created xsi:type="dcterms:W3CDTF">2025-04-02T15:14:09Z</dcterms:created>
  <dcterms:modified xsi:type="dcterms:W3CDTF">2025-07-21T16:33:37Z</dcterms:modified>
</cp:coreProperties>
</file>